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7560" windowHeight="8790" tabRatio="797" firstSheet="1" activeTab="4"/>
  </bookViews>
  <sheets>
    <sheet name="VOORBLAD" sheetId="19" r:id="rId1"/>
    <sheet name="inhoud" sheetId="10" r:id="rId2"/>
    <sheet name="Bestuursverslag" sheetId="20" r:id="rId3"/>
    <sheet name="gegevens" sheetId="16" r:id="rId4"/>
    <sheet name="vaststelling" sheetId="18" r:id="rId5"/>
    <sheet name="balans" sheetId="2" r:id="rId6"/>
    <sheet name="rekening" sheetId="3" r:id="rId7"/>
    <sheet name="kasstroomoverzicht" sheetId="22" r:id="rId8"/>
    <sheet name="grondslagen" sheetId="4" r:id="rId9"/>
    <sheet name="toelbal" sheetId="5" r:id="rId10"/>
    <sheet name="verklaring fin.cie" sheetId="17" r:id="rId11"/>
    <sheet name="bijlage 1" sheetId="21" r:id="rId12"/>
    <sheet name="toelrek" sheetId="6" r:id="rId13"/>
  </sheets>
  <definedNames>
    <definedName name="_xlnm.Print_Area" localSheetId="5">balans!$A$1:$I$40</definedName>
    <definedName name="_xlnm.Print_Area" localSheetId="2">Bestuursverslag!$A$1:$H$26</definedName>
    <definedName name="_xlnm.Print_Area" localSheetId="8">grondslagen!$A$1:$G$41</definedName>
    <definedName name="_xlnm.Print_Area" localSheetId="7">kasstroomoverzicht!$A:$D</definedName>
    <definedName name="_xlnm.Print_Area" localSheetId="9">toelbal!$A$1:$H$99</definedName>
    <definedName name="_xlnm.Print_Area" localSheetId="12">toelrek!$A$1:$H$79</definedName>
  </definedNames>
  <calcPr calcId="145621"/>
</workbook>
</file>

<file path=xl/calcChain.xml><?xml version="1.0" encoding="utf-8"?>
<calcChain xmlns="http://schemas.openxmlformats.org/spreadsheetml/2006/main">
  <c r="N31" i="2" l="1"/>
  <c r="F49" i="5" l="1"/>
  <c r="C69" i="6"/>
  <c r="C22" i="6"/>
  <c r="H85" i="5" l="1"/>
  <c r="G62" i="6"/>
  <c r="G58" i="6"/>
  <c r="G56" i="6"/>
  <c r="G50" i="6"/>
  <c r="G22" i="6"/>
  <c r="G38" i="6" l="1"/>
  <c r="G35" i="6"/>
  <c r="G32" i="6"/>
  <c r="G27" i="6"/>
  <c r="G18" i="6"/>
  <c r="G12" i="6"/>
  <c r="F32" i="5" l="1"/>
  <c r="G34" i="2" l="1"/>
  <c r="B40" i="22" l="1"/>
  <c r="D21" i="22"/>
  <c r="D40" i="22"/>
  <c r="D31" i="22"/>
  <c r="B31" i="22"/>
  <c r="D15" i="22"/>
  <c r="H87" i="5"/>
  <c r="I37" i="2" s="1"/>
  <c r="C65" i="6"/>
  <c r="C32" i="6"/>
  <c r="C14" i="3" s="1"/>
  <c r="C27" i="6"/>
  <c r="C13" i="3" s="1"/>
  <c r="C72" i="6"/>
  <c r="C35" i="6"/>
  <c r="C38" i="6" s="1"/>
  <c r="A2" i="21"/>
  <c r="A1" i="21"/>
  <c r="I34" i="2"/>
  <c r="F16" i="5"/>
  <c r="H16" i="5"/>
  <c r="H18" i="5" s="1"/>
  <c r="I13" i="2" s="1"/>
  <c r="H28" i="5"/>
  <c r="H32" i="5" s="1"/>
  <c r="I17" i="2" s="1"/>
  <c r="H51" i="5"/>
  <c r="I19" i="2" s="1"/>
  <c r="I13" i="3"/>
  <c r="F51" i="5"/>
  <c r="G19" i="2" s="1"/>
  <c r="C76" i="6"/>
  <c r="C12" i="6"/>
  <c r="C11" i="3" s="1"/>
  <c r="C18" i="6"/>
  <c r="C12" i="3"/>
  <c r="I11" i="3"/>
  <c r="I12" i="3"/>
  <c r="I14" i="3"/>
  <c r="G72" i="6"/>
  <c r="G65" i="6"/>
  <c r="G76" i="6"/>
  <c r="H62" i="5"/>
  <c r="I20" i="2" s="1"/>
  <c r="F62" i="5"/>
  <c r="G20" i="2" s="1"/>
  <c r="B47" i="22" s="1"/>
  <c r="C42" i="6"/>
  <c r="I7" i="3"/>
  <c r="A1" i="2"/>
  <c r="A1" i="3" s="1"/>
  <c r="H39" i="2"/>
  <c r="A2" i="2"/>
  <c r="A2" i="3" s="1"/>
  <c r="F87" i="5"/>
  <c r="G37" i="2" s="1"/>
  <c r="E12" i="6"/>
  <c r="E18" i="6"/>
  <c r="E27" i="6"/>
  <c r="E32" i="6"/>
  <c r="E38" i="6"/>
  <c r="E65" i="6"/>
  <c r="E72" i="6"/>
  <c r="E76" i="6"/>
  <c r="E78" i="6"/>
  <c r="G31" i="3"/>
  <c r="I8" i="3"/>
  <c r="G8" i="3"/>
  <c r="G7" i="3"/>
  <c r="E23" i="3"/>
  <c r="E16" i="3"/>
  <c r="E25" i="3" s="1"/>
  <c r="G16" i="3"/>
  <c r="G25" i="3"/>
  <c r="G23" i="3"/>
  <c r="H7" i="5"/>
  <c r="F7" i="5"/>
  <c r="A67" i="5"/>
  <c r="H6" i="5"/>
  <c r="A33" i="6"/>
  <c r="A8" i="6"/>
  <c r="G5" i="6"/>
  <c r="G41" i="6" s="1"/>
  <c r="E5" i="6"/>
  <c r="E41" i="6" s="1"/>
  <c r="C5" i="6"/>
  <c r="C41" i="6" s="1"/>
  <c r="C43" i="6"/>
  <c r="A45" i="6"/>
  <c r="A29" i="6"/>
  <c r="A14" i="6"/>
  <c r="E43" i="6"/>
  <c r="G43" i="6"/>
  <c r="G6" i="6"/>
  <c r="G42" i="6" s="1"/>
  <c r="E6" i="6"/>
  <c r="E42" i="6" s="1"/>
  <c r="A1" i="18"/>
  <c r="A2" i="18"/>
  <c r="A2" i="20"/>
  <c r="A1" i="20"/>
  <c r="H74" i="5"/>
  <c r="I31" i="2" s="1"/>
  <c r="B46" i="22" l="1"/>
  <c r="N20" i="2"/>
  <c r="B48" i="22"/>
  <c r="C16" i="3"/>
  <c r="A2" i="5"/>
  <c r="A2" i="6"/>
  <c r="A2" i="22"/>
  <c r="A2" i="10"/>
  <c r="A2" i="4"/>
  <c r="G78" i="6"/>
  <c r="I21" i="3" s="1"/>
  <c r="I23" i="3" s="1"/>
  <c r="I16" i="3"/>
  <c r="I39" i="2"/>
  <c r="F71" i="5"/>
  <c r="F25" i="5"/>
  <c r="F28" i="5" s="1"/>
  <c r="G17" i="2" s="1"/>
  <c r="G22" i="2" s="1"/>
  <c r="F11" i="5"/>
  <c r="F18" i="5" s="1"/>
  <c r="G13" i="2" s="1"/>
  <c r="C78" i="6"/>
  <c r="C21" i="3" s="1"/>
  <c r="C23" i="3" s="1"/>
  <c r="I22" i="2"/>
  <c r="I24" i="2" s="1"/>
  <c r="D23" i="22"/>
  <c r="D43" i="22" s="1"/>
  <c r="B19" i="22"/>
  <c r="A1" i="6"/>
  <c r="D48" i="22"/>
  <c r="A1" i="22"/>
  <c r="A2" i="17"/>
  <c r="A1" i="10"/>
  <c r="A1" i="5"/>
  <c r="A1" i="4"/>
  <c r="A1" i="17"/>
  <c r="C25" i="3" l="1"/>
  <c r="C28" i="3" s="1"/>
  <c r="I25" i="3"/>
  <c r="I28" i="3" s="1"/>
  <c r="I31" i="3" s="1"/>
  <c r="B18" i="22"/>
  <c r="B21" i="22" s="1"/>
  <c r="G24" i="2"/>
  <c r="B9" i="22" l="1"/>
  <c r="B23" i="22" s="1"/>
  <c r="B43" i="22" s="1"/>
  <c r="C31" i="3"/>
  <c r="F72" i="5" s="1"/>
  <c r="F74" i="5" s="1"/>
  <c r="G31" i="2" s="1"/>
  <c r="G39" i="2" s="1"/>
</calcChain>
</file>

<file path=xl/sharedStrings.xml><?xml version="1.0" encoding="utf-8"?>
<sst xmlns="http://schemas.openxmlformats.org/spreadsheetml/2006/main" count="293" uniqueCount="242">
  <si>
    <t>f</t>
  </si>
  <si>
    <t>LASTEN</t>
  </si>
  <si>
    <t>BATEN</t>
  </si>
  <si>
    <t>Resultaat</t>
  </si>
  <si>
    <t xml:space="preserve">1998          </t>
  </si>
  <si>
    <t>ACTIVA</t>
  </si>
  <si>
    <r>
      <t xml:space="preserve">      </t>
    </r>
    <r>
      <rPr>
        <sz val="12"/>
        <rFont val="Times New Roman"/>
        <family val="1"/>
      </rPr>
      <t xml:space="preserve">     </t>
    </r>
  </si>
  <si>
    <t>Vaste activa</t>
  </si>
  <si>
    <t>Materiële vaste activa</t>
  </si>
  <si>
    <t>Vlottende activa</t>
  </si>
  <si>
    <t xml:space="preserve">Vorderingen op korte termijn en </t>
  </si>
  <si>
    <t>Liquide middelen</t>
  </si>
  <si>
    <t>PASSIVA</t>
  </si>
  <si>
    <t>Eigen vermogen</t>
  </si>
  <si>
    <t>Schulden op korte termijn en</t>
  </si>
  <si>
    <t>1998</t>
  </si>
  <si>
    <t>Inhoudsopgave</t>
  </si>
  <si>
    <t>Pagina</t>
  </si>
  <si>
    <t>Jaarrekening</t>
  </si>
  <si>
    <t>Rentebaten</t>
  </si>
  <si>
    <t>vooruitontvangen bedragen</t>
  </si>
  <si>
    <t>Saldo per 31 december</t>
  </si>
  <si>
    <t>Saldo per 1 januari</t>
  </si>
  <si>
    <t>Vorderingen op korte termijn en overlopende activa</t>
  </si>
  <si>
    <t>Schulden op korte termijn en vooruitontvangen bedragen</t>
  </si>
  <si>
    <t>Gegevens van de rechtspersoon</t>
  </si>
  <si>
    <t xml:space="preserve">Naam rechtspersoon </t>
  </si>
  <si>
    <t>Statutaire vestigingsplaats</t>
  </si>
  <si>
    <t>Samenstelling bestuur  :</t>
  </si>
  <si>
    <t xml:space="preserve">Voorzitter </t>
  </si>
  <si>
    <t>Secretaris</t>
  </si>
  <si>
    <t>Penningmeester</t>
  </si>
  <si>
    <t>Leden :</t>
  </si>
  <si>
    <t>De jaarrekening wordt opgesteld onder verantwoordelijkheid van het bestuur.</t>
  </si>
  <si>
    <t>Algemeen</t>
  </si>
  <si>
    <t>Oprichting en doel</t>
  </si>
  <si>
    <t>De stichting heeft ten doel :</t>
  </si>
  <si>
    <t>Het bestuur heeft de jaarrekening vastgesteld in zijn vergadering</t>
  </si>
  <si>
    <t>Overige gegevens</t>
  </si>
  <si>
    <t>Algemene reserve</t>
  </si>
  <si>
    <t>Resultaatbestemming :</t>
  </si>
  <si>
    <t>Subsidiebaten</t>
  </si>
  <si>
    <t>Overige lasten</t>
  </si>
  <si>
    <t>1.  Voorwoord</t>
  </si>
  <si>
    <t>Begroting</t>
  </si>
  <si>
    <t>Rekening</t>
  </si>
  <si>
    <t>2. Gegevens van de rechtspersoon</t>
  </si>
  <si>
    <t>3. Vaststelling van de jaarrekening</t>
  </si>
  <si>
    <t>Organisatiekosten:</t>
  </si>
  <si>
    <t>€</t>
  </si>
  <si>
    <t>Opbrengst ouderenvervoer</t>
  </si>
  <si>
    <t>Afschrijvingen</t>
  </si>
  <si>
    <t>Afschrijvingen vervoermiddelen</t>
  </si>
  <si>
    <t>Brandstoffen</t>
  </si>
  <si>
    <t>Verzekeringen</t>
  </si>
  <si>
    <t>Reparaties/onderhoud</t>
  </si>
  <si>
    <t>Overige kosten :</t>
  </si>
  <si>
    <t>Boekwaarde per 1 januari</t>
  </si>
  <si>
    <t>Mutaties :</t>
  </si>
  <si>
    <t>Boekwaarde per 31 december</t>
  </si>
  <si>
    <t>Intrest</t>
  </si>
  <si>
    <t>Vooruitbetaalde verzekeringspremie</t>
  </si>
  <si>
    <t xml:space="preserve">Algemene kosten </t>
  </si>
  <si>
    <t>verzekerd</t>
  </si>
  <si>
    <t>bedrag</t>
  </si>
  <si>
    <t>wa-casco</t>
  </si>
  <si>
    <t>wa</t>
  </si>
  <si>
    <t>inzittenden</t>
  </si>
  <si>
    <t>Bedrijfsaansprakelijkheid</t>
  </si>
  <si>
    <t>per aanspraak</t>
  </si>
  <si>
    <t>per jaar</t>
  </si>
  <si>
    <t>Idem</t>
  </si>
  <si>
    <t>rechtsbijstand</t>
  </si>
  <si>
    <t>Bijlagen :</t>
  </si>
  <si>
    <t>3. Begroting 2003</t>
  </si>
  <si>
    <t xml:space="preserve">Subsidie </t>
  </si>
  <si>
    <t>STICHTING REKREATIEVE AKTIVITEITEN DE WILBERT</t>
  </si>
  <si>
    <t>TE KATWIJK</t>
  </si>
  <si>
    <t>Stichting Rekreatieve Aktiviteiten De Wilbert</t>
  </si>
  <si>
    <t>Dhr. C.S.M. Disseldorp</t>
  </si>
  <si>
    <t>Mw. J.J.M. Augustinus</t>
  </si>
  <si>
    <t xml:space="preserve">STICHTING REKREATIEVE AKTIVITEITEN DE WILBERT </t>
  </si>
  <si>
    <t>De Stichting Rekreatieve Aktiviteiten De Wilbert is opgericht bij notariële akte d.d. 16 april 1980.</t>
  </si>
  <si>
    <t>Postbank</t>
  </si>
  <si>
    <t>Individueel vervoer</t>
  </si>
  <si>
    <t>Rekening-courant Valent RDB</t>
  </si>
  <si>
    <t>Vooruitbetaalde motorrijtuigenbelasting</t>
  </si>
  <si>
    <t>Overige te betalen kosten</t>
  </si>
  <si>
    <t>Vergoeding individueel vervoer</t>
  </si>
  <si>
    <t>Netto opbrengst Fancy Fair</t>
  </si>
  <si>
    <t>Netto aandeel bezoekers bar</t>
  </si>
  <si>
    <t>Opbrengsten/donaties/giften</t>
  </si>
  <si>
    <t>Motorrijtuigenbelasting</t>
  </si>
  <si>
    <t>alsmede het exploiteren en ter beschikking stellen van vervoermiddelen.</t>
  </si>
  <si>
    <t>Penningmeester, dhr. C.S.M. Disseldorp</t>
  </si>
  <si>
    <t>Bestuursverslag</t>
  </si>
  <si>
    <t>Waarborgsom</t>
  </si>
  <si>
    <t>Afschrijvingen tlv de staat van baten en lasten</t>
  </si>
  <si>
    <t>Desinvestering</t>
  </si>
  <si>
    <t>Boekverlies verkoop auto</t>
  </si>
  <si>
    <t>Resultaatbestemming</t>
  </si>
  <si>
    <t>-</t>
  </si>
  <si>
    <t xml:space="preserve">activiteiten en projecten ten behoeve van de bewoners van het verpleeghuis 'De Wilbert', </t>
  </si>
  <si>
    <t>Mw. C.J. Rovers-de Mol</t>
  </si>
  <si>
    <t>Niet uit de balans blijkende verplichtingen.</t>
  </si>
  <si>
    <t>Rabobank, spaarrekening</t>
  </si>
  <si>
    <t>Financiële baten</t>
  </si>
  <si>
    <t>Subtotaal organisatiekosten</t>
  </si>
  <si>
    <t>Totaal overige lasten</t>
  </si>
  <si>
    <t>Vorderingen op lange termijn</t>
  </si>
  <si>
    <t xml:space="preserve">67-HSJ-7 in bruikleen. Daarbij is overeen gekomen dat de kosten van </t>
  </si>
  <si>
    <t>Bijdrage rolstoelbus Lions Club</t>
  </si>
  <si>
    <t>Het organiseren en financieren van rekreatieve, therapeutische en eventuele andere</t>
  </si>
  <si>
    <t>Reanult Master 67-HSJ-7</t>
  </si>
  <si>
    <t>Secretaris, mw. C. v.d. Zwan</t>
  </si>
  <si>
    <t>Reanult Master 89-LPN-1</t>
  </si>
  <si>
    <t>De verzekeringen van de bussen 67-HSJ-7 en 89-LPN-1 zijn ondergebracht bij de Sovib.</t>
  </si>
  <si>
    <t>Overige opbrengsten</t>
  </si>
  <si>
    <t>Kosten dierenweide</t>
  </si>
  <si>
    <t>Muziek in huis</t>
  </si>
  <si>
    <t>Passepartouts Keukenhof</t>
  </si>
  <si>
    <t>Overige kosten</t>
  </si>
  <si>
    <t>Saldo 1 januari</t>
  </si>
  <si>
    <t>Bij: nieuwe leningen</t>
  </si>
  <si>
    <t>Af: aflossingen</t>
  </si>
  <si>
    <t>Saldo 31 december</t>
  </si>
  <si>
    <t>Aflossing komend boekjaar</t>
  </si>
  <si>
    <t>Saldo langlopende vorderingen per 31 december</t>
  </si>
  <si>
    <t>Kapitaallasten bussen</t>
  </si>
  <si>
    <t>Kruisposten</t>
  </si>
  <si>
    <t xml:space="preserve">              vooruitbetaalde bedragen</t>
  </si>
  <si>
    <t>1. Verklaring financiële commissie</t>
  </si>
  <si>
    <t>Opbrengsten voorgaande boekjaren</t>
  </si>
  <si>
    <t>Nog te ontvangen bedragen</t>
  </si>
  <si>
    <t>Mw. P.J. Taale-Haasnoot</t>
  </si>
  <si>
    <t>Voorzieningen</t>
  </si>
  <si>
    <t>Dubieuze debiteuren</t>
  </si>
  <si>
    <t>Mw. C. van der Zwan</t>
  </si>
  <si>
    <t>Voorzitter, dhr. P. Ravensbergen</t>
  </si>
  <si>
    <t>1. Overzicht verzekeringen</t>
  </si>
  <si>
    <t>Rekening-courant Marente</t>
  </si>
  <si>
    <t>Vorderingen</t>
  </si>
  <si>
    <t>Kasstroom uit operationele activiteiten</t>
  </si>
  <si>
    <t>Exploitatieresultaat</t>
  </si>
  <si>
    <t>Aanpassingen voor:</t>
  </si>
  <si>
    <t>Afschrijvingen vaste activa</t>
  </si>
  <si>
    <t>Mutaties algemene reserve</t>
  </si>
  <si>
    <t>Mutaties voorzieningen</t>
  </si>
  <si>
    <t>Veranderingen in vlottende middelen:</t>
  </si>
  <si>
    <t xml:space="preserve"> </t>
  </si>
  <si>
    <t>Schulden</t>
  </si>
  <si>
    <t>Totaal kasstroom uit operationele activiteiten</t>
  </si>
  <si>
    <t>Kasstroom uit investeringsactiviteiten</t>
  </si>
  <si>
    <t>Investeringen materiële vaste activa</t>
  </si>
  <si>
    <t>Desinvesteringen materiële vaste activa</t>
  </si>
  <si>
    <t>Totaal kasstroom uit investeringsactiviteiten</t>
  </si>
  <si>
    <t>Kasstroom uit financieringsactiviteiten</t>
  </si>
  <si>
    <t>Nieuw opgenomen leningen</t>
  </si>
  <si>
    <t>Aflossing langlopende schulden</t>
  </si>
  <si>
    <t>Overige mutaties eigen vermogen</t>
  </si>
  <si>
    <t>Totaal kasstroom uit financieringsactiviteiten</t>
  </si>
  <si>
    <t xml:space="preserve">Mutaties geldmiddelen </t>
  </si>
  <si>
    <t>Liquide middelen 1/1</t>
  </si>
  <si>
    <t>Liquide middelen 31/12</t>
  </si>
  <si>
    <t>4. Toelichting op de jaarrekening</t>
  </si>
  <si>
    <t>4.1 Grondslagen voor waardering en resultaatbepaling</t>
  </si>
  <si>
    <t>4.2 Toelichting op de balans</t>
  </si>
  <si>
    <t>4.2 Toelichting op de balans ( vervolg )</t>
  </si>
  <si>
    <t>4.3 Toelichting op de staat van baten en lasten</t>
  </si>
  <si>
    <t>4.3 Toelichting op de rekening van baten en lasten ( vervolg )</t>
  </si>
  <si>
    <t>5. Verklaring financiële commissie</t>
  </si>
  <si>
    <t>Bijlage 1. Overzicht verzekeringen</t>
  </si>
  <si>
    <t>3. Kasstroomoverzicht</t>
  </si>
  <si>
    <t>Leningen Marente</t>
  </si>
  <si>
    <t>De stichting heeft van Stichting Marente  rolstoelbus</t>
  </si>
  <si>
    <t>onderhoud, verzekeringen, belastingen en overige kosten voor Stichting</t>
  </si>
  <si>
    <t>Subtotaal kosten vervoer en activiteiten</t>
  </si>
  <si>
    <t>Donaties/Giften</t>
  </si>
  <si>
    <t>Dhr. P. Ravensbergen</t>
  </si>
  <si>
    <t>De commissie is van oordeel dat deze jaarrekening een getrouw beeld geeft van de grootte en de</t>
  </si>
  <si>
    <t>Aan: Het Bestuur van de Stichting Rekreatieve Aktiviteiten de Wilbert</t>
  </si>
  <si>
    <t>Mw. M. Augustinus</t>
  </si>
  <si>
    <t>Mw. C. v.d. Zwan</t>
  </si>
  <si>
    <t>De liquide middelen zijn vrij opneembaar; over de spaarrekening is gemiddeld</t>
  </si>
  <si>
    <t>Nummer KvK</t>
  </si>
  <si>
    <t>Fiscaal nummer</t>
  </si>
  <si>
    <t>8028.84.222</t>
  </si>
  <si>
    <t>Bezoekadres</t>
  </si>
  <si>
    <t>Overrijn 7</t>
  </si>
  <si>
    <t>2223 ER Katwijk</t>
  </si>
  <si>
    <t>gestelde bankstukken, facturen en diverse overzichten uit de boekhouding.</t>
  </si>
  <si>
    <t>0,17 % rente vergoed. De rentevergoeding is inmiddels teruggelopen tot 0,1%.</t>
  </si>
  <si>
    <t>Haringparty</t>
  </si>
  <si>
    <t>ANWB rijstijlanalyse</t>
  </si>
  <si>
    <t xml:space="preserve">Taxiritten bewoners </t>
  </si>
  <si>
    <t>Kerstspullen afdelingen / Bijdrage Velo Plus</t>
  </si>
  <si>
    <t>reserve.</t>
  </si>
  <si>
    <t>compensatie van de afschrijvingskosten van de bussen.</t>
  </si>
  <si>
    <t>Per balansdatum zijn de leningen volledig afgelost.</t>
  </si>
  <si>
    <t>de afschrijving van de rolstoelbus.</t>
  </si>
  <si>
    <t>Over de leningen wordt geen rente vergoed.</t>
  </si>
  <si>
    <t>wa-beperkt casco</t>
  </si>
  <si>
    <t xml:space="preserve">met een taxi festiviteiten aan de boulevard te bezoeken. </t>
  </si>
  <si>
    <t>Biljart, bijdrage 50%</t>
  </si>
  <si>
    <t>JAARREKENING 2017</t>
  </si>
  <si>
    <t>3. Kasstroomoverzicht 2017</t>
  </si>
  <si>
    <t>Aflossing lening 2017 Marente</t>
  </si>
  <si>
    <t xml:space="preserve">SRAW zijn. De overeenkomst liep t/m 28 februari 2017, per welke datum </t>
  </si>
  <si>
    <t>tot 1 augustus 2017. Jaarlijks wordt 1/6e deel van de leningen kwijtgescholden aan Marente ter</t>
  </si>
  <si>
    <t>De financiële commissie heeft de jaarrekening 2017, bestaande uit de balans per 31 december 2017 en</t>
  </si>
  <si>
    <t>de staat van baten en lasten over 2017 met de toelichting gecontroleerd op basis van de beschikbaar</t>
  </si>
  <si>
    <t>samenstelling van het vermogen van de Stichting per 31 december 2017 en van het resultaat over 2017.</t>
  </si>
  <si>
    <t>Per 31 december 2017</t>
  </si>
  <si>
    <t>(2016)</t>
  </si>
  <si>
    <t>2. Staat van baten en lasten over 2017 (2016)</t>
  </si>
  <si>
    <t>1. Balans na resultaatverdeling per 31 december 2017 (2016)</t>
  </si>
  <si>
    <t>2016</t>
  </si>
  <si>
    <t>Mw. D. de Mol-Parlevliet</t>
  </si>
  <si>
    <t>d.d. 31 mei 2018.</t>
  </si>
  <si>
    <t>De leningen zijn volledig afgelost door middel van bijdragen aan Stichting Marente ter hoogte van</t>
  </si>
  <si>
    <t>de rolstoelbus verviel aan Stichting SRAW. Uit financiële overwegingen is de tenaamstelling van</t>
  </si>
  <si>
    <t>de bus nog niet overgezet op de SRAW.</t>
  </si>
  <si>
    <t>Hetzelfde geldt voor de rolstoelbus 89-LPN-1. De overeenkomst hiervan liep</t>
  </si>
  <si>
    <t>Opera Familia</t>
  </si>
  <si>
    <t>Popcorn en suikerspin</t>
  </si>
  <si>
    <t>Rekening-courant Rabobank</t>
  </si>
  <si>
    <t>In 2017 zijn de opbrengsten voor het vervoer verder toegenomen van  € 12.812,- tot € 13.707, een</t>
  </si>
  <si>
    <t>stijging van 7%.</t>
  </si>
  <si>
    <t>De rente opbrengsten zijn door de lage rentestand slechts 27 euro.</t>
  </si>
  <si>
    <t xml:space="preserve">De netto opbrengst van de Fancy Fair ad   € 19.019,- is een prachtig resultaat en weer hoger </t>
  </si>
  <si>
    <t>dan in voorgaand jaar. Het resultaat komt tot stand door het goede resultaat bij het rad,</t>
  </si>
  <si>
    <t>hoge opbrengsten voor eten en drinken en het enveloppenspel. De opbrengsten bij de</t>
  </si>
  <si>
    <t xml:space="preserve">bloemen- en lotenverkoop zijn aanzienlijk minder. </t>
  </si>
  <si>
    <t>De overige opbrengsten zijn hoger door de verkoop van de gele auto en de fooien.</t>
  </si>
  <si>
    <t>De hoge onderhoudskosten van de bussen doen dit voordeel deels te niet.</t>
  </si>
  <si>
    <t>In het verslagjaar zijn door de SRAW ontspanningsactiviteiten ondersteund, waaronder Opera</t>
  </si>
  <si>
    <t>Familia, bezoeken aan de Keukenhof, een haringparty en is bewoners de gelegenheid geboden</t>
  </si>
  <si>
    <t>De totale uitvoeringskosten liggen  lager dan in vorig jaar, wat wordt veroorzaakt door het wegvallen</t>
  </si>
  <si>
    <t xml:space="preserve">van € 7.999,- aan kapitaallasten van een bus. </t>
  </si>
  <si>
    <t>De exploitatie sluit met een positief resultaat ad € 16.519 ,- dat is toegevoegd aan de algemene</t>
  </si>
  <si>
    <t>Het vermogen van de stichting is hierdoor toegenomen tot €  357.258,-.</t>
  </si>
  <si>
    <t>Katwijk,    23 mei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</si>
</sst>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64" formatCode="_-* #,##0_-;_-* #,##0\-;_-* &quot;-&quot;_-;_-@_-"/>
    <numFmt numFmtId="165" formatCode="_-* #,##0.00_-;_-* #,##0.00\-;_-* &quot;-&quot;??_-;_-@_-"/>
    <numFmt numFmtId="166" formatCode="_-* #,##0_-;_-* #,##0\-;_-* &quot;-&quot;??_-;_-@_-"/>
    <numFmt numFmtId="167" formatCode="#,##0_ ;\-#,##0\ "/>
  </numFmts>
  <fonts count="12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3" fontId="2" fillId="0" borderId="0" xfId="0" applyNumberFormat="1" applyFont="1"/>
    <xf numFmtId="3" fontId="4" fillId="0" borderId="0" xfId="0" applyNumberFormat="1" applyFont="1"/>
    <xf numFmtId="3" fontId="2" fillId="0" borderId="1" xfId="0" applyNumberFormat="1" applyFont="1" applyBorder="1"/>
    <xf numFmtId="49" fontId="2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right"/>
    </xf>
    <xf numFmtId="3" fontId="2" fillId="0" borderId="0" xfId="0" applyNumberFormat="1" applyFont="1" applyBorder="1"/>
    <xf numFmtId="3" fontId="6" fillId="0" borderId="2" xfId="0" applyNumberFormat="1" applyFont="1" applyBorder="1"/>
    <xf numFmtId="49" fontId="2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center"/>
    </xf>
    <xf numFmtId="3" fontId="6" fillId="0" borderId="0" xfId="0" applyNumberFormat="1" applyFont="1"/>
    <xf numFmtId="0" fontId="6" fillId="0" borderId="2" xfId="0" quotePrefix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6" fillId="0" borderId="2" xfId="0" applyFont="1" applyBorder="1"/>
    <xf numFmtId="49" fontId="2" fillId="0" borderId="0" xfId="0" applyNumberFormat="1" applyFont="1"/>
    <xf numFmtId="49" fontId="6" fillId="0" borderId="2" xfId="0" quotePrefix="1" applyNumberFormat="1" applyFont="1" applyBorder="1" applyAlignment="1">
      <alignment horizontal="left"/>
    </xf>
    <xf numFmtId="0" fontId="2" fillId="0" borderId="0" xfId="0" applyNumberFormat="1" applyFont="1"/>
    <xf numFmtId="0" fontId="6" fillId="0" borderId="2" xfId="0" applyNumberFormat="1" applyFont="1" applyBorder="1"/>
    <xf numFmtId="3" fontId="2" fillId="0" borderId="5" xfId="0" applyNumberFormat="1" applyFont="1" applyBorder="1"/>
    <xf numFmtId="0" fontId="7" fillId="0" borderId="0" xfId="0" applyFont="1"/>
    <xf numFmtId="0" fontId="5" fillId="0" borderId="0" xfId="0" applyFont="1"/>
    <xf numFmtId="0" fontId="8" fillId="0" borderId="0" xfId="0" applyFont="1"/>
    <xf numFmtId="3" fontId="6" fillId="0" borderId="0" xfId="0" applyNumberFormat="1" applyFont="1" applyBorder="1"/>
    <xf numFmtId="0" fontId="2" fillId="0" borderId="0" xfId="0" quotePrefix="1" applyFont="1"/>
    <xf numFmtId="0" fontId="2" fillId="0" borderId="5" xfId="0" applyFont="1" applyBorder="1"/>
    <xf numFmtId="166" fontId="2" fillId="0" borderId="0" xfId="1" applyNumberFormat="1" applyFont="1"/>
    <xf numFmtId="3" fontId="2" fillId="0" borderId="0" xfId="1" applyNumberFormat="1" applyFont="1"/>
    <xf numFmtId="3" fontId="2" fillId="0" borderId="1" xfId="1" applyNumberFormat="1" applyFont="1" applyBorder="1"/>
    <xf numFmtId="3" fontId="2" fillId="0" borderId="0" xfId="1" applyNumberFormat="1" applyFont="1" applyBorder="1"/>
    <xf numFmtId="3" fontId="5" fillId="0" borderId="0" xfId="1" applyNumberFormat="1" applyFont="1"/>
    <xf numFmtId="3" fontId="2" fillId="0" borderId="6" xfId="1" applyNumberFormat="1" applyFont="1" applyBorder="1"/>
    <xf numFmtId="3" fontId="2" fillId="0" borderId="5" xfId="1" applyNumberFormat="1" applyFont="1" applyBorder="1"/>
    <xf numFmtId="3" fontId="2" fillId="0" borderId="7" xfId="1" applyNumberFormat="1" applyFont="1" applyBorder="1"/>
    <xf numFmtId="3" fontId="2" fillId="0" borderId="2" xfId="1" applyNumberFormat="1" applyFont="1" applyBorder="1"/>
    <xf numFmtId="3" fontId="2" fillId="0" borderId="6" xfId="0" applyNumberFormat="1" applyFont="1" applyBorder="1"/>
    <xf numFmtId="3" fontId="6" fillId="0" borderId="2" xfId="0" quotePrefix="1" applyNumberFormat="1" applyFont="1" applyBorder="1"/>
    <xf numFmtId="3" fontId="2" fillId="0" borderId="0" xfId="0" applyNumberFormat="1" applyFont="1" applyAlignment="1">
      <alignment horizontal="right"/>
    </xf>
    <xf numFmtId="0" fontId="2" fillId="0" borderId="2" xfId="0" applyFont="1" applyBorder="1"/>
    <xf numFmtId="0" fontId="9" fillId="0" borderId="0" xfId="0" applyFont="1"/>
    <xf numFmtId="49" fontId="6" fillId="0" borderId="2" xfId="0" applyNumberFormat="1" applyFont="1" applyBorder="1"/>
    <xf numFmtId="3" fontId="2" fillId="0" borderId="0" xfId="1" applyNumberFormat="1" applyFont="1" applyFill="1"/>
    <xf numFmtId="0" fontId="6" fillId="0" borderId="2" xfId="0" quotePrefix="1" applyFont="1" applyBorder="1" applyAlignment="1">
      <alignment horizontal="left"/>
    </xf>
    <xf numFmtId="0" fontId="6" fillId="0" borderId="0" xfId="0" quotePrefix="1" applyFont="1" applyAlignment="1">
      <alignment horizontal="left"/>
    </xf>
    <xf numFmtId="3" fontId="2" fillId="0" borderId="0" xfId="1" applyNumberFormat="1" applyFont="1" applyFill="1" applyAlignment="1">
      <alignment horizontal="right"/>
    </xf>
    <xf numFmtId="0" fontId="6" fillId="0" borderId="2" xfId="0" applyNumberFormat="1" applyFont="1" applyBorder="1" applyAlignment="1">
      <alignment horizontal="left"/>
    </xf>
    <xf numFmtId="3" fontId="5" fillId="0" borderId="2" xfId="1" applyNumberFormat="1" applyFont="1" applyBorder="1"/>
    <xf numFmtId="3" fontId="5" fillId="0" borderId="0" xfId="1" applyNumberFormat="1" applyFont="1" applyBorder="1"/>
    <xf numFmtId="164" fontId="2" fillId="0" borderId="0" xfId="0" applyNumberFormat="1" applyFont="1" applyAlignment="1">
      <alignment horizontal="right"/>
    </xf>
    <xf numFmtId="0" fontId="11" fillId="0" borderId="0" xfId="0" applyFont="1"/>
    <xf numFmtId="3" fontId="2" fillId="0" borderId="9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8" xfId="0" applyNumberFormat="1" applyFont="1" applyBorder="1"/>
    <xf numFmtId="164" fontId="2" fillId="0" borderId="10" xfId="0" applyNumberFormat="1" applyFont="1" applyBorder="1"/>
    <xf numFmtId="3" fontId="2" fillId="0" borderId="11" xfId="0" applyNumberFormat="1" applyFont="1" applyBorder="1"/>
    <xf numFmtId="164" fontId="2" fillId="0" borderId="11" xfId="0" applyNumberFormat="1" applyFont="1" applyBorder="1" applyAlignment="1">
      <alignment horizontal="right"/>
    </xf>
    <xf numFmtId="164" fontId="2" fillId="0" borderId="0" xfId="0" applyNumberFormat="1" applyFont="1" applyBorder="1"/>
    <xf numFmtId="41" fontId="2" fillId="0" borderId="8" xfId="0" applyNumberFormat="1" applyFont="1" applyBorder="1"/>
    <xf numFmtId="49" fontId="3" fillId="0" borderId="2" xfId="0" applyNumberFormat="1" applyFont="1" applyBorder="1" applyAlignment="1">
      <alignment horizontal="center"/>
    </xf>
    <xf numFmtId="3" fontId="3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3" fontId="0" fillId="0" borderId="0" xfId="0" applyNumberFormat="1"/>
    <xf numFmtId="167" fontId="0" fillId="0" borderId="0" xfId="0" applyNumberFormat="1"/>
    <xf numFmtId="0" fontId="2" fillId="0" borderId="12" xfId="0" applyFont="1" applyBorder="1"/>
    <xf numFmtId="167" fontId="2" fillId="0" borderId="4" xfId="0" applyNumberFormat="1" applyFont="1" applyBorder="1"/>
    <xf numFmtId="166" fontId="2" fillId="0" borderId="0" xfId="1" applyNumberFormat="1" applyFont="1" applyBorder="1"/>
    <xf numFmtId="0" fontId="2" fillId="0" borderId="0" xfId="0" applyFont="1" applyFill="1"/>
    <xf numFmtId="49" fontId="3" fillId="0" borderId="2" xfId="0" applyNumberFormat="1" applyFont="1" applyBorder="1"/>
    <xf numFmtId="164" fontId="2" fillId="0" borderId="0" xfId="0" applyNumberFormat="1" applyFont="1" applyBorder="1" applyAlignment="1">
      <alignment horizontal="right"/>
    </xf>
    <xf numFmtId="167" fontId="2" fillId="0" borderId="1" xfId="1" applyNumberFormat="1" applyFont="1" applyBorder="1"/>
    <xf numFmtId="49" fontId="3" fillId="0" borderId="2" xfId="0" quotePrefix="1" applyNumberFormat="1" applyFont="1" applyBorder="1"/>
    <xf numFmtId="164" fontId="2" fillId="0" borderId="1" xfId="0" applyNumberFormat="1" applyFont="1" applyBorder="1"/>
    <xf numFmtId="0" fontId="2" fillId="0" borderId="0" xfId="0" applyFont="1" applyAlignment="1">
      <alignment horizontal="left"/>
    </xf>
    <xf numFmtId="3" fontId="5" fillId="0" borderId="2" xfId="1" applyNumberFormat="1" applyFont="1" applyFill="1" applyBorder="1"/>
    <xf numFmtId="3" fontId="5" fillId="0" borderId="0" xfId="1" applyNumberFormat="1" applyFont="1" applyFill="1" applyBorder="1"/>
    <xf numFmtId="0" fontId="0" fillId="0" borderId="0" xfId="0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704850</xdr:colOff>
      <xdr:row>52</xdr:row>
      <xdr:rowOff>66675</xdr:rowOff>
    </xdr:to>
    <xdr:sp macro="" textlink="">
      <xdr:nvSpPr>
        <xdr:cNvPr id="6" name="Tekst 1"/>
        <xdr:cNvSpPr txBox="1">
          <a:spLocks noChangeArrowheads="1"/>
        </xdr:cNvSpPr>
      </xdr:nvSpPr>
      <xdr:spPr bwMode="auto">
        <a:xfrm>
          <a:off x="0" y="9544050"/>
          <a:ext cx="5724525" cy="8067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nl-NL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Grondslagen voor het opstellen van de jaarrekening</a:t>
          </a:r>
        </a:p>
        <a:p>
          <a:pPr algn="l" rtl="0">
            <a:defRPr sz="1000"/>
          </a:pPr>
          <a:r>
            <a:rPr lang="nl-NL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jaarrekening 2017 is opgesteld met inachtneming van de Richtlijn 640 voor Organisaties-zonder-winststreven, welke is vastgesteld door de Raad voor de Jaarverslaggeving.</a:t>
          </a:r>
        </a:p>
        <a:p>
          <a:pPr algn="l" rtl="0">
            <a:defRPr sz="1000"/>
          </a:pPr>
          <a:endParaRPr lang="nl-N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l-NL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Vergelijking met voorgaand jaar</a:t>
          </a:r>
        </a:p>
        <a:p>
          <a:pPr algn="l" rtl="0"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grondslagen van waardering en resultaatbepaling zijn ongewijzigd ten opzichte van voorgaand jaar. </a:t>
          </a:r>
        </a:p>
        <a:p>
          <a:pPr algn="l" rtl="0">
            <a:defRPr sz="1000"/>
          </a:pPr>
          <a:endParaRPr lang="nl-N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l-NL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Grondslagen van waardering van activa en passiva</a:t>
          </a:r>
          <a:endParaRPr lang="nl-N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l-N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l-NL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Activa en passiva</a:t>
          </a:r>
        </a:p>
        <a:p>
          <a:pPr algn="l" rtl="0">
            <a:defRPr sz="1000"/>
          </a:pPr>
          <a:endParaRPr lang="nl-NL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Alle activa en passiva zijn gewaardeerd tegen nominale waarde, tenzij anders is vermeld.</a:t>
          </a:r>
        </a:p>
        <a:p>
          <a:pPr algn="l" rtl="0">
            <a:defRPr sz="1000"/>
          </a:pPr>
          <a:endParaRPr lang="nl-N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l-NL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Materiële vaste activa</a:t>
          </a:r>
        </a:p>
        <a:p>
          <a:pPr algn="l" rtl="0">
            <a:defRPr sz="1000"/>
          </a:pPr>
          <a:endParaRPr lang="nl-NL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materiële vaste activa zijn gewaardeerd tegen de aanschafkosten verminderd met jaarlijkse afschrijvingen van die kosten conform de geschatte levensduur.</a:t>
          </a:r>
        </a:p>
        <a:p>
          <a:pPr algn="l" rtl="0"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gehanteerde afschrijvingspercentages staan vermeld in de desbetreffende bijlage.</a:t>
          </a:r>
        </a:p>
        <a:p>
          <a:pPr algn="l" rtl="0">
            <a:defRPr sz="1000"/>
          </a:pPr>
          <a:endParaRPr lang="nl-N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l-NL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Vorderingen</a:t>
          </a:r>
          <a:endParaRPr lang="nl-N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l-N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Vorderingen worden opgenomen tegen de nominale waarde. Indien hiertoe aanleiding bestaat is rekening gehouden met een voorziening voor oninbaarheid.							</a:t>
          </a:r>
        </a:p>
        <a:p>
          <a:pPr algn="l" rtl="0">
            <a:defRPr sz="1000"/>
          </a:pPr>
          <a:endParaRPr lang="nl-N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l-NL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Grondslagen voor resultaatbepaling</a:t>
          </a:r>
        </a:p>
        <a:p>
          <a:pPr algn="l" rtl="0">
            <a:defRPr sz="1000"/>
          </a:pPr>
          <a:endParaRPr lang="nl-N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baten en lasten worden zo goed mogelijk toegerekend aan de periode waarop zij betrekking hebben, rekening houdend met de toegepaste waarderingsgrondslagen.</a:t>
          </a:r>
          <a:endParaRPr lang="nl-N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87</xdr:row>
      <xdr:rowOff>0</xdr:rowOff>
    </xdr:from>
    <xdr:to>
      <xdr:col>0</xdr:col>
      <xdr:colOff>590550</xdr:colOff>
      <xdr:row>87</xdr:row>
      <xdr:rowOff>0</xdr:rowOff>
    </xdr:to>
    <xdr:sp macro="" textlink="">
      <xdr:nvSpPr>
        <xdr:cNvPr id="3127" name="Tekst 1"/>
        <xdr:cNvSpPr txBox="1">
          <a:spLocks noChangeArrowheads="1"/>
        </xdr:cNvSpPr>
      </xdr:nvSpPr>
      <xdr:spPr bwMode="auto">
        <a:xfrm>
          <a:off x="581025" y="16163925"/>
          <a:ext cx="9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495300</xdr:colOff>
      <xdr:row>87</xdr:row>
      <xdr:rowOff>0</xdr:rowOff>
    </xdr:from>
    <xdr:to>
      <xdr:col>0</xdr:col>
      <xdr:colOff>495300</xdr:colOff>
      <xdr:row>87</xdr:row>
      <xdr:rowOff>0</xdr:rowOff>
    </xdr:to>
    <xdr:sp macro="" textlink="">
      <xdr:nvSpPr>
        <xdr:cNvPr id="3128" name="Tekst 2"/>
        <xdr:cNvSpPr txBox="1">
          <a:spLocks noChangeArrowheads="1"/>
        </xdr:cNvSpPr>
      </xdr:nvSpPr>
      <xdr:spPr bwMode="auto">
        <a:xfrm>
          <a:off x="495300" y="16163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H34" sqref="H34"/>
    </sheetView>
  </sheetViews>
  <sheetFormatPr defaultRowHeight="12.75" x14ac:dyDescent="0.2"/>
  <cols>
    <col min="1" max="1" width="7.140625" customWidth="1"/>
  </cols>
  <sheetData>
    <row r="1" spans="1:2" ht="15.75" x14ac:dyDescent="0.25">
      <c r="A1" s="2"/>
    </row>
    <row r="2" spans="1:2" ht="15.75" x14ac:dyDescent="0.25">
      <c r="A2" s="2"/>
    </row>
    <row r="7" spans="1:2" ht="20.25" x14ac:dyDescent="0.3">
      <c r="B7" s="45" t="s">
        <v>81</v>
      </c>
    </row>
    <row r="8" spans="1:2" ht="20.25" x14ac:dyDescent="0.3">
      <c r="B8" s="45" t="s">
        <v>77</v>
      </c>
    </row>
    <row r="9" spans="1:2" ht="20.25" x14ac:dyDescent="0.3">
      <c r="B9" s="28"/>
    </row>
    <row r="10" spans="1:2" ht="20.25" x14ac:dyDescent="0.3">
      <c r="B10" s="28" t="s">
        <v>204</v>
      </c>
    </row>
  </sheetData>
  <phoneticPr fontId="10" type="noConversion"/>
  <pageMargins left="0.78740157480314965" right="0" top="0.98425196850393704" bottom="0.98425196850393704" header="0.51181102362204722" footer="0.51181102362204722"/>
  <pageSetup paperSize="9" firstPageNumber="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P99"/>
  <sheetViews>
    <sheetView view="pageBreakPreview" topLeftCell="A30" zoomScaleNormal="100" workbookViewId="0">
      <selection activeCell="H34" sqref="H34"/>
    </sheetView>
  </sheetViews>
  <sheetFormatPr defaultColWidth="11.7109375" defaultRowHeight="15.75" x14ac:dyDescent="0.25"/>
  <cols>
    <col min="1" max="1" width="30.5703125" style="1" customWidth="1"/>
    <col min="2" max="2" width="8.140625" style="1" customWidth="1"/>
    <col min="3" max="3" width="6.42578125" style="1" customWidth="1"/>
    <col min="4" max="4" width="3.5703125" style="1" customWidth="1"/>
    <col min="5" max="5" width="7.28515625" style="1" customWidth="1"/>
    <col min="6" max="6" width="12.5703125" style="4" customWidth="1"/>
    <col min="7" max="7" width="3.28515625" style="1" customWidth="1"/>
    <col min="8" max="8" width="11.7109375" style="4" customWidth="1"/>
    <col min="9" max="9" width="0.85546875" style="3" customWidth="1"/>
    <col min="10" max="10" width="11.85546875" style="1" customWidth="1"/>
    <col min="11" max="16384" width="11.7109375" style="1"/>
  </cols>
  <sheetData>
    <row r="1" spans="1:8" x14ac:dyDescent="0.25">
      <c r="A1" s="2" t="str">
        <f>balans!A1</f>
        <v>STICHTING REKREATIEVE AKTIVITEITEN DE WILBERT</v>
      </c>
    </row>
    <row r="2" spans="1:8" x14ac:dyDescent="0.25">
      <c r="A2" s="2" t="str">
        <f>balans!A2</f>
        <v>TE KATWIJK</v>
      </c>
    </row>
    <row r="3" spans="1:8" x14ac:dyDescent="0.25">
      <c r="A3" s="2"/>
    </row>
    <row r="4" spans="1:8" x14ac:dyDescent="0.25">
      <c r="A4" s="2" t="s">
        <v>166</v>
      </c>
    </row>
    <row r="6" spans="1:8" hidden="1" x14ac:dyDescent="0.25">
      <c r="H6" s="29" t="str">
        <f>balans!I7</f>
        <v xml:space="preserve">1998          </v>
      </c>
    </row>
    <row r="7" spans="1:8" x14ac:dyDescent="0.25">
      <c r="F7" s="10">
        <f>balans!G6</f>
        <v>2017</v>
      </c>
      <c r="H7" s="10" t="str">
        <f>balans!I6</f>
        <v>2016</v>
      </c>
    </row>
    <row r="8" spans="1:8" x14ac:dyDescent="0.25">
      <c r="F8" s="9" t="s">
        <v>49</v>
      </c>
      <c r="H8" s="9" t="s">
        <v>49</v>
      </c>
    </row>
    <row r="9" spans="1:8" x14ac:dyDescent="0.25">
      <c r="A9" s="2" t="s">
        <v>8</v>
      </c>
    </row>
    <row r="10" spans="1:8" x14ac:dyDescent="0.25">
      <c r="A10" s="2"/>
    </row>
    <row r="11" spans="1:8" x14ac:dyDescent="0.25">
      <c r="A11" s="1" t="s">
        <v>57</v>
      </c>
      <c r="F11" s="64">
        <f>H18</f>
        <v>0</v>
      </c>
      <c r="H11" s="64">
        <v>0</v>
      </c>
    </row>
    <row r="13" spans="1:8" x14ac:dyDescent="0.25">
      <c r="A13" s="1" t="s">
        <v>58</v>
      </c>
    </row>
    <row r="14" spans="1:8" ht="14.25" customHeight="1" x14ac:dyDescent="0.25">
      <c r="A14" s="1" t="s">
        <v>97</v>
      </c>
      <c r="F14" s="54">
        <v>0</v>
      </c>
      <c r="H14" s="54">
        <v>0</v>
      </c>
    </row>
    <row r="15" spans="1:8" ht="15.75" customHeight="1" x14ac:dyDescent="0.25">
      <c r="A15" s="1" t="s">
        <v>98</v>
      </c>
      <c r="F15" s="58">
        <v>0</v>
      </c>
      <c r="H15" s="58">
        <v>0</v>
      </c>
    </row>
    <row r="16" spans="1:8" x14ac:dyDescent="0.25">
      <c r="F16" s="64">
        <f>SUM(F14:F15)</f>
        <v>0</v>
      </c>
      <c r="H16" s="59">
        <f>SUM(H14:H15)</f>
        <v>0</v>
      </c>
    </row>
    <row r="17" spans="1:16" x14ac:dyDescent="0.25">
      <c r="F17" s="56"/>
    </row>
    <row r="18" spans="1:16" ht="16.5" thickBot="1" x14ac:dyDescent="0.3">
      <c r="A18" s="1" t="s">
        <v>59</v>
      </c>
      <c r="F18" s="57">
        <f>F11+F16</f>
        <v>0</v>
      </c>
      <c r="G18" s="3"/>
      <c r="H18" s="57">
        <f>H11+H16</f>
        <v>0</v>
      </c>
    </row>
    <row r="19" spans="1:16" ht="16.5" thickTop="1" x14ac:dyDescent="0.25">
      <c r="A19" s="2"/>
      <c r="F19" s="9"/>
      <c r="G19" s="3"/>
      <c r="H19" s="9"/>
    </row>
    <row r="20" spans="1:16" hidden="1" x14ac:dyDescent="0.25">
      <c r="F20" s="9"/>
      <c r="G20" s="3"/>
      <c r="H20" s="9"/>
    </row>
    <row r="21" spans="1:16" hidden="1" x14ac:dyDescent="0.25">
      <c r="A21" s="3"/>
    </row>
    <row r="22" spans="1:16" x14ac:dyDescent="0.25">
      <c r="A22" s="3"/>
    </row>
    <row r="23" spans="1:16" x14ac:dyDescent="0.25">
      <c r="A23" s="2" t="s">
        <v>109</v>
      </c>
    </row>
    <row r="24" spans="1:16" x14ac:dyDescent="0.25">
      <c r="A24" s="1" t="s">
        <v>173</v>
      </c>
    </row>
    <row r="25" spans="1:16" ht="22.5" customHeight="1" x14ac:dyDescent="0.25">
      <c r="A25" s="3" t="s">
        <v>122</v>
      </c>
      <c r="F25" s="54">
        <f>H28</f>
        <v>0</v>
      </c>
      <c r="H25" s="4">
        <v>7999</v>
      </c>
    </row>
    <row r="26" spans="1:16" x14ac:dyDescent="0.25">
      <c r="A26" s="1" t="s">
        <v>123</v>
      </c>
      <c r="F26" s="54">
        <v>0</v>
      </c>
      <c r="H26" s="54">
        <v>0</v>
      </c>
      <c r="P26" s="54"/>
    </row>
    <row r="27" spans="1:16" x14ac:dyDescent="0.25">
      <c r="A27" s="1" t="s">
        <v>124</v>
      </c>
      <c r="F27" s="54">
        <v>0</v>
      </c>
      <c r="H27" s="43">
        <v>7999</v>
      </c>
    </row>
    <row r="28" spans="1:16" ht="16.5" thickBot="1" x14ac:dyDescent="0.3">
      <c r="A28" s="1" t="s">
        <v>125</v>
      </c>
      <c r="F28" s="57">
        <f>F25+F26-F27</f>
        <v>0</v>
      </c>
      <c r="H28" s="57">
        <f>H25+H26-H27</f>
        <v>0</v>
      </c>
    </row>
    <row r="29" spans="1:16" ht="16.5" thickTop="1" x14ac:dyDescent="0.25">
      <c r="F29" s="9"/>
      <c r="H29" s="9"/>
    </row>
    <row r="30" spans="1:16" x14ac:dyDescent="0.25">
      <c r="A30" s="1" t="s">
        <v>126</v>
      </c>
      <c r="F30" s="54">
        <v>0</v>
      </c>
      <c r="H30" s="54">
        <v>0</v>
      </c>
    </row>
    <row r="31" spans="1:16" x14ac:dyDescent="0.25">
      <c r="F31" s="9"/>
      <c r="H31" s="9"/>
    </row>
    <row r="32" spans="1:16" ht="16.5" thickBot="1" x14ac:dyDescent="0.3">
      <c r="A32" s="1" t="s">
        <v>127</v>
      </c>
      <c r="F32" s="79">
        <f>toelbal!E47</f>
        <v>0</v>
      </c>
      <c r="H32" s="79">
        <f>H28-H30</f>
        <v>0</v>
      </c>
    </row>
    <row r="33" spans="1:8" ht="16.5" thickTop="1" x14ac:dyDescent="0.25">
      <c r="F33" s="9"/>
    </row>
    <row r="34" spans="1:8" x14ac:dyDescent="0.25">
      <c r="A34" s="1" t="s">
        <v>219</v>
      </c>
      <c r="F34" s="9"/>
    </row>
    <row r="35" spans="1:8" x14ac:dyDescent="0.25">
      <c r="A35" s="1" t="s">
        <v>199</v>
      </c>
      <c r="F35" s="9"/>
    </row>
    <row r="36" spans="1:8" x14ac:dyDescent="0.25">
      <c r="A36" s="1" t="s">
        <v>200</v>
      </c>
      <c r="F36" s="9"/>
    </row>
    <row r="38" spans="1:8" x14ac:dyDescent="0.25">
      <c r="A38" s="13" t="s">
        <v>23</v>
      </c>
      <c r="G38" s="8"/>
      <c r="H38" s="9"/>
    </row>
    <row r="39" spans="1:8" ht="9.75" customHeight="1" x14ac:dyDescent="0.25">
      <c r="G39" s="8"/>
      <c r="H39" s="9"/>
    </row>
    <row r="40" spans="1:8" x14ac:dyDescent="0.25">
      <c r="A40" s="1" t="s">
        <v>60</v>
      </c>
      <c r="F40" s="4">
        <v>27</v>
      </c>
      <c r="G40" s="8"/>
      <c r="H40" s="4">
        <v>516</v>
      </c>
    </row>
    <row r="41" spans="1:8" ht="15" customHeight="1" x14ac:dyDescent="0.25">
      <c r="A41" s="1" t="s">
        <v>84</v>
      </c>
      <c r="F41" s="4">
        <v>3546</v>
      </c>
      <c r="G41" s="8"/>
      <c r="H41" s="4">
        <v>3467</v>
      </c>
    </row>
    <row r="42" spans="1:8" hidden="1" x14ac:dyDescent="0.25">
      <c r="A42" s="1" t="s">
        <v>85</v>
      </c>
      <c r="G42" s="8"/>
    </row>
    <row r="43" spans="1:8" hidden="1" x14ac:dyDescent="0.25">
      <c r="A43" s="1" t="s">
        <v>111</v>
      </c>
      <c r="F43" s="54">
        <v>0</v>
      </c>
      <c r="G43" s="8"/>
      <c r="H43" s="54">
        <v>0</v>
      </c>
    </row>
    <row r="44" spans="1:8" hidden="1" x14ac:dyDescent="0.25">
      <c r="A44" s="1" t="s">
        <v>86</v>
      </c>
      <c r="F44" s="54">
        <v>0</v>
      </c>
      <c r="G44" s="8"/>
      <c r="H44" s="54">
        <v>0</v>
      </c>
    </row>
    <row r="45" spans="1:8" x14ac:dyDescent="0.25">
      <c r="A45" s="1" t="s">
        <v>206</v>
      </c>
      <c r="F45" s="4">
        <v>0</v>
      </c>
      <c r="H45" s="4">
        <v>0</v>
      </c>
    </row>
    <row r="46" spans="1:8" hidden="1" x14ac:dyDescent="0.25">
      <c r="A46" s="1" t="s">
        <v>61</v>
      </c>
      <c r="F46" s="4">
        <v>0</v>
      </c>
      <c r="H46" s="4">
        <v>0</v>
      </c>
    </row>
    <row r="47" spans="1:8" x14ac:dyDescent="0.25">
      <c r="A47" s="1" t="s">
        <v>96</v>
      </c>
      <c r="F47" s="4">
        <v>400</v>
      </c>
      <c r="H47" s="4">
        <v>400</v>
      </c>
    </row>
    <row r="48" spans="1:8" ht="15" customHeight="1" x14ac:dyDescent="0.25">
      <c r="A48" s="1" t="s">
        <v>140</v>
      </c>
      <c r="F48" s="54">
        <v>0</v>
      </c>
      <c r="H48" s="54">
        <v>0</v>
      </c>
    </row>
    <row r="49" spans="1:8" ht="15" customHeight="1" x14ac:dyDescent="0.25">
      <c r="A49" s="1" t="s">
        <v>133</v>
      </c>
      <c r="F49" s="4">
        <f>1594+933</f>
        <v>2527</v>
      </c>
      <c r="H49" s="54">
        <v>1594</v>
      </c>
    </row>
    <row r="50" spans="1:8" x14ac:dyDescent="0.25">
      <c r="F50" s="17"/>
      <c r="H50" s="17"/>
    </row>
    <row r="51" spans="1:8" ht="16.5" thickBot="1" x14ac:dyDescent="0.3">
      <c r="F51" s="6">
        <f>SUM(F39:F50)</f>
        <v>6500</v>
      </c>
      <c r="H51" s="6">
        <f>SUM(H39:H50)</f>
        <v>5977</v>
      </c>
    </row>
    <row r="52" spans="1:8" ht="16.5" thickTop="1" x14ac:dyDescent="0.25">
      <c r="F52" s="9"/>
      <c r="H52" s="9"/>
    </row>
    <row r="53" spans="1:8" x14ac:dyDescent="0.25">
      <c r="F53" s="9"/>
      <c r="H53" s="9"/>
    </row>
    <row r="54" spans="1:8" x14ac:dyDescent="0.25">
      <c r="A54" s="2" t="s">
        <v>167</v>
      </c>
      <c r="F54" s="42">
        <v>2017</v>
      </c>
      <c r="H54" s="42" t="s">
        <v>213</v>
      </c>
    </row>
    <row r="55" spans="1:8" x14ac:dyDescent="0.25">
      <c r="F55" s="9" t="s">
        <v>49</v>
      </c>
      <c r="H55" s="9" t="s">
        <v>49</v>
      </c>
    </row>
    <row r="56" spans="1:8" x14ac:dyDescent="0.25">
      <c r="A56" s="13" t="s">
        <v>11</v>
      </c>
      <c r="H56" s="9"/>
    </row>
    <row r="57" spans="1:8" x14ac:dyDescent="0.25">
      <c r="A57" s="1" t="s">
        <v>225</v>
      </c>
      <c r="F57" s="4">
        <v>7851</v>
      </c>
      <c r="H57" s="4">
        <v>6825</v>
      </c>
    </row>
    <row r="58" spans="1:8" x14ac:dyDescent="0.25">
      <c r="A58" s="1" t="s">
        <v>105</v>
      </c>
      <c r="F58" s="4">
        <v>353490</v>
      </c>
      <c r="H58" s="4">
        <v>337973</v>
      </c>
    </row>
    <row r="59" spans="1:8" hidden="1" x14ac:dyDescent="0.25">
      <c r="A59" s="1" t="s">
        <v>83</v>
      </c>
      <c r="F59" s="54">
        <v>0</v>
      </c>
      <c r="H59" s="54">
        <v>0</v>
      </c>
    </row>
    <row r="60" spans="1:8" ht="16.5" customHeight="1" x14ac:dyDescent="0.25">
      <c r="A60" s="1" t="s">
        <v>129</v>
      </c>
      <c r="F60" s="54">
        <v>0</v>
      </c>
      <c r="H60" s="54">
        <v>0</v>
      </c>
    </row>
    <row r="62" spans="1:8" ht="16.5" thickBot="1" x14ac:dyDescent="0.3">
      <c r="F62" s="6">
        <f>SUM(F57:F61)</f>
        <v>361341</v>
      </c>
      <c r="H62" s="6">
        <f>SUM(H57:H61)</f>
        <v>344798</v>
      </c>
    </row>
    <row r="63" spans="1:8" ht="16.5" thickTop="1" x14ac:dyDescent="0.25">
      <c r="F63" s="9"/>
      <c r="H63" s="9"/>
    </row>
    <row r="64" spans="1:8" x14ac:dyDescent="0.25">
      <c r="A64" s="1" t="s">
        <v>183</v>
      </c>
      <c r="F64" s="9"/>
      <c r="H64" s="9"/>
    </row>
    <row r="65" spans="1:8" x14ac:dyDescent="0.25">
      <c r="A65" s="1" t="s">
        <v>191</v>
      </c>
      <c r="F65" s="9"/>
      <c r="H65" s="9"/>
    </row>
    <row r="66" spans="1:8" x14ac:dyDescent="0.25">
      <c r="F66" s="9"/>
      <c r="H66" s="9"/>
    </row>
    <row r="67" spans="1:8" x14ac:dyDescent="0.25">
      <c r="A67" s="13" t="str">
        <f>balans!A30</f>
        <v>Eigen vermogen</v>
      </c>
      <c r="F67" s="1"/>
      <c r="H67" s="1"/>
    </row>
    <row r="68" spans="1:8" ht="7.5" customHeight="1" x14ac:dyDescent="0.25">
      <c r="A68" s="13"/>
      <c r="F68" s="1"/>
      <c r="H68" s="1"/>
    </row>
    <row r="69" spans="1:8" x14ac:dyDescent="0.25">
      <c r="A69" s="26" t="s">
        <v>39</v>
      </c>
      <c r="F69" s="1"/>
      <c r="H69" s="1"/>
    </row>
    <row r="70" spans="1:8" ht="9" customHeight="1" x14ac:dyDescent="0.25">
      <c r="A70" s="26"/>
      <c r="F70" s="1"/>
      <c r="H70" s="1"/>
    </row>
    <row r="71" spans="1:8" x14ac:dyDescent="0.25">
      <c r="A71" s="1" t="s">
        <v>22</v>
      </c>
      <c r="F71" s="4">
        <f>H74</f>
        <v>340739</v>
      </c>
      <c r="H71" s="4">
        <v>333515</v>
      </c>
    </row>
    <row r="72" spans="1:8" ht="14.25" customHeight="1" x14ac:dyDescent="0.25">
      <c r="A72" s="1" t="s">
        <v>100</v>
      </c>
      <c r="F72" s="4">
        <f>rekening!C31</f>
        <v>16519</v>
      </c>
      <c r="H72" s="4">
        <v>7224</v>
      </c>
    </row>
    <row r="73" spans="1:8" x14ac:dyDescent="0.25">
      <c r="F73" s="9"/>
      <c r="H73" s="9"/>
    </row>
    <row r="74" spans="1:8" x14ac:dyDescent="0.25">
      <c r="A74" s="1" t="s">
        <v>21</v>
      </c>
      <c r="F74" s="41">
        <f>SUM(F71:F73)</f>
        <v>357258</v>
      </c>
      <c r="H74" s="41">
        <f>SUM(H71:H73)</f>
        <v>340739</v>
      </c>
    </row>
    <row r="75" spans="1:8" x14ac:dyDescent="0.25">
      <c r="F75" s="9"/>
      <c r="H75" s="9"/>
    </row>
    <row r="76" spans="1:8" x14ac:dyDescent="0.25">
      <c r="A76" s="3"/>
      <c r="B76" s="3"/>
      <c r="C76" s="3"/>
      <c r="D76" s="3"/>
      <c r="E76" s="3"/>
      <c r="F76" s="9"/>
      <c r="G76" s="3"/>
      <c r="H76" s="9"/>
    </row>
    <row r="77" spans="1:8" x14ac:dyDescent="0.25">
      <c r="A77" s="13" t="s">
        <v>135</v>
      </c>
      <c r="F77" s="9"/>
      <c r="H77" s="9"/>
    </row>
    <row r="78" spans="1:8" ht="8.25" customHeight="1" x14ac:dyDescent="0.25">
      <c r="F78" s="3"/>
      <c r="H78" s="3"/>
    </row>
    <row r="79" spans="1:8" ht="16.5" thickBot="1" x14ac:dyDescent="0.3">
      <c r="A79" s="1" t="s">
        <v>136</v>
      </c>
      <c r="F79" s="61">
        <v>300</v>
      </c>
      <c r="H79" s="62">
        <v>300</v>
      </c>
    </row>
    <row r="80" spans="1:8" ht="16.5" thickTop="1" x14ac:dyDescent="0.25">
      <c r="F80" s="9"/>
      <c r="H80" s="9"/>
    </row>
    <row r="81" spans="1:8" x14ac:dyDescent="0.25">
      <c r="F81" s="9"/>
      <c r="H81" s="9"/>
    </row>
    <row r="82" spans="1:8" x14ac:dyDescent="0.25">
      <c r="A82" s="13" t="s">
        <v>24</v>
      </c>
      <c r="H82" s="9"/>
    </row>
    <row r="83" spans="1:8" x14ac:dyDescent="0.25">
      <c r="A83" s="13"/>
      <c r="H83" s="9"/>
    </row>
    <row r="84" spans="1:8" ht="15.75" customHeight="1" x14ac:dyDescent="0.25">
      <c r="A84" s="1" t="s">
        <v>140</v>
      </c>
      <c r="F84" s="4">
        <v>8251</v>
      </c>
      <c r="H84" s="4">
        <v>5417</v>
      </c>
    </row>
    <row r="85" spans="1:8" x14ac:dyDescent="0.25">
      <c r="A85" s="1" t="s">
        <v>87</v>
      </c>
      <c r="F85" s="4">
        <v>2032</v>
      </c>
      <c r="H85" s="4">
        <f>4319</f>
        <v>4319</v>
      </c>
    </row>
    <row r="86" spans="1:8" ht="13.5" customHeight="1" x14ac:dyDescent="0.25"/>
    <row r="87" spans="1:8" ht="16.5" thickBot="1" x14ac:dyDescent="0.3">
      <c r="F87" s="6">
        <f>SUM(F84:F86)</f>
        <v>10283</v>
      </c>
      <c r="H87" s="6">
        <f>SUM(H84:H86)</f>
        <v>9736</v>
      </c>
    </row>
    <row r="88" spans="1:8" ht="16.5" thickTop="1" x14ac:dyDescent="0.25"/>
    <row r="89" spans="1:8" x14ac:dyDescent="0.25">
      <c r="A89" s="13" t="s">
        <v>104</v>
      </c>
    </row>
    <row r="90" spans="1:8" x14ac:dyDescent="0.25">
      <c r="A90" s="1" t="s">
        <v>174</v>
      </c>
    </row>
    <row r="91" spans="1:8" x14ac:dyDescent="0.25">
      <c r="A91" s="1" t="s">
        <v>110</v>
      </c>
    </row>
    <row r="92" spans="1:8" x14ac:dyDescent="0.25">
      <c r="A92" s="1" t="s">
        <v>175</v>
      </c>
    </row>
    <row r="93" spans="1:8" x14ac:dyDescent="0.25">
      <c r="A93" s="1" t="s">
        <v>207</v>
      </c>
    </row>
    <row r="94" spans="1:8" x14ac:dyDescent="0.25">
      <c r="A94" s="1" t="s">
        <v>220</v>
      </c>
    </row>
    <row r="95" spans="1:8" x14ac:dyDescent="0.25">
      <c r="A95" s="1" t="s">
        <v>221</v>
      </c>
    </row>
    <row r="96" spans="1:8" x14ac:dyDescent="0.25">
      <c r="A96" s="1" t="s">
        <v>222</v>
      </c>
    </row>
    <row r="97" spans="1:1" x14ac:dyDescent="0.25">
      <c r="A97" s="1" t="s">
        <v>208</v>
      </c>
    </row>
    <row r="98" spans="1:1" x14ac:dyDescent="0.25">
      <c r="A98" s="1" t="s">
        <v>197</v>
      </c>
    </row>
    <row r="99" spans="1:1" x14ac:dyDescent="0.25">
      <c r="A99" s="1" t="s">
        <v>198</v>
      </c>
    </row>
  </sheetData>
  <phoneticPr fontId="10" type="noConversion"/>
  <pageMargins left="0.78740157480314965" right="0" top="0.98425196850393704" bottom="0.98425196850393704" header="0.51181102362204722" footer="0.51181102362204722"/>
  <pageSetup paperSize="9" firstPageNumber="3" orientation="portrait" r:id="rId1"/>
  <headerFooter alignWithMargins="0">
    <oddFooter>&amp;C&amp;P</oddFooter>
  </headerFooter>
  <rowBreaks count="1" manualBreakCount="1">
    <brk id="52" max="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D16" sqref="D16"/>
    </sheetView>
  </sheetViews>
  <sheetFormatPr defaultRowHeight="12.75" x14ac:dyDescent="0.2"/>
  <sheetData>
    <row r="1" spans="1:9" s="1" customFormat="1" ht="15.75" x14ac:dyDescent="0.25">
      <c r="A1" s="2" t="str">
        <f>balans!A1</f>
        <v>STICHTING REKREATIEVE AKTIVITEITEN DE WILBERT</v>
      </c>
      <c r="E1" s="4"/>
      <c r="G1" s="4"/>
      <c r="I1" s="4"/>
    </row>
    <row r="2" spans="1:9" s="1" customFormat="1" ht="15.75" x14ac:dyDescent="0.25">
      <c r="A2" s="2" t="str">
        <f>balans!A2</f>
        <v>TE KATWIJK</v>
      </c>
      <c r="E2" s="4"/>
      <c r="G2" s="4"/>
      <c r="I2" s="4"/>
    </row>
    <row r="5" spans="1:9" x14ac:dyDescent="0.2">
      <c r="A5" s="55" t="s">
        <v>170</v>
      </c>
    </row>
    <row r="7" spans="1:9" ht="15.75" x14ac:dyDescent="0.25">
      <c r="A7" s="1" t="s">
        <v>180</v>
      </c>
    </row>
    <row r="8" spans="1:9" ht="15.75" x14ac:dyDescent="0.25">
      <c r="A8" s="1"/>
    </row>
    <row r="9" spans="1:9" ht="15.75" x14ac:dyDescent="0.25">
      <c r="A9" s="1" t="s">
        <v>209</v>
      </c>
    </row>
    <row r="10" spans="1:9" ht="15.75" x14ac:dyDescent="0.25">
      <c r="A10" s="1" t="s">
        <v>210</v>
      </c>
    </row>
    <row r="11" spans="1:9" ht="15.75" x14ac:dyDescent="0.25">
      <c r="A11" s="1" t="s">
        <v>190</v>
      </c>
    </row>
    <row r="12" spans="1:9" ht="15.75" x14ac:dyDescent="0.25">
      <c r="A12" s="1"/>
    </row>
    <row r="13" spans="1:9" ht="15.75" x14ac:dyDescent="0.25">
      <c r="A13" s="1" t="s">
        <v>179</v>
      </c>
    </row>
    <row r="14" spans="1:9" ht="15.75" x14ac:dyDescent="0.25">
      <c r="A14" s="1" t="s">
        <v>211</v>
      </c>
    </row>
    <row r="15" spans="1:9" ht="15.75" x14ac:dyDescent="0.25">
      <c r="A15" s="1"/>
    </row>
    <row r="16" spans="1:9" ht="15.75" x14ac:dyDescent="0.25">
      <c r="A16" s="1"/>
    </row>
    <row r="17" spans="1:1" ht="15.75" x14ac:dyDescent="0.25">
      <c r="A17" s="1"/>
    </row>
    <row r="18" spans="1:1" ht="15.75" x14ac:dyDescent="0.25">
      <c r="A18" s="1" t="s">
        <v>241</v>
      </c>
    </row>
    <row r="19" spans="1:1" ht="15.75" x14ac:dyDescent="0.25">
      <c r="A19" s="1"/>
    </row>
    <row r="20" spans="1:1" ht="15.75" x14ac:dyDescent="0.25">
      <c r="A20" s="1"/>
    </row>
    <row r="21" spans="1:1" ht="15.75" x14ac:dyDescent="0.25">
      <c r="A21" s="1"/>
    </row>
    <row r="22" spans="1:1" ht="15.75" x14ac:dyDescent="0.25">
      <c r="A22" s="1"/>
    </row>
    <row r="23" spans="1:1" ht="15.75" x14ac:dyDescent="0.25">
      <c r="A23" s="1" t="s">
        <v>181</v>
      </c>
    </row>
    <row r="24" spans="1:1" ht="15.75" x14ac:dyDescent="0.25">
      <c r="A24" s="1"/>
    </row>
    <row r="25" spans="1:1" ht="15.75" x14ac:dyDescent="0.25">
      <c r="A25" s="1"/>
    </row>
    <row r="26" spans="1:1" ht="15.75" x14ac:dyDescent="0.25">
      <c r="A26" s="1"/>
    </row>
    <row r="27" spans="1:1" ht="15.75" x14ac:dyDescent="0.25">
      <c r="A27" s="1"/>
    </row>
    <row r="28" spans="1:1" ht="15.75" x14ac:dyDescent="0.25">
      <c r="A28" s="1"/>
    </row>
    <row r="29" spans="1:1" ht="15.75" x14ac:dyDescent="0.25">
      <c r="A29" s="1" t="s">
        <v>182</v>
      </c>
    </row>
  </sheetData>
  <phoneticPr fontId="10" type="noConversion"/>
  <pageMargins left="0.78740157480314965" right="0" top="0.98425196850393704" bottom="0.98425196850393704" header="0.51181102362204722" footer="0.51181102362204722"/>
  <pageSetup paperSize="9" firstPageNumber="3" orientation="portrait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4" workbookViewId="0">
      <selection activeCell="H34" sqref="H34"/>
    </sheetView>
  </sheetViews>
  <sheetFormatPr defaultRowHeight="15.75" x14ac:dyDescent="0.25"/>
  <cols>
    <col min="1" max="2" width="9.140625" style="1"/>
    <col min="3" max="3" width="11.85546875" style="1" customWidth="1"/>
    <col min="4" max="4" width="18.7109375" style="1" customWidth="1"/>
    <col min="5" max="5" width="11.85546875" style="1" bestFit="1" customWidth="1"/>
    <col min="6" max="16384" width="9.140625" style="1"/>
  </cols>
  <sheetData>
    <row r="1" spans="1:5" x14ac:dyDescent="0.25">
      <c r="A1" s="13" t="str">
        <f>gegevens!A1</f>
        <v>STICHTING REKREATIEVE AKTIVITEITEN DE WILBERT</v>
      </c>
    </row>
    <row r="2" spans="1:5" x14ac:dyDescent="0.25">
      <c r="A2" s="13" t="str">
        <f>gegevens!A2</f>
        <v>TE KATWIJK</v>
      </c>
    </row>
    <row r="4" spans="1:5" x14ac:dyDescent="0.25">
      <c r="A4" s="1" t="s">
        <v>171</v>
      </c>
    </row>
    <row r="6" spans="1:5" x14ac:dyDescent="0.25">
      <c r="A6" s="1" t="s">
        <v>212</v>
      </c>
      <c r="E6" s="1" t="s">
        <v>63</v>
      </c>
    </row>
    <row r="7" spans="1:5" x14ac:dyDescent="0.25">
      <c r="E7" s="44" t="s">
        <v>64</v>
      </c>
    </row>
    <row r="8" spans="1:5" x14ac:dyDescent="0.25">
      <c r="E8" s="21" t="s">
        <v>49</v>
      </c>
    </row>
    <row r="9" spans="1:5" x14ac:dyDescent="0.25">
      <c r="A9" s="1" t="s">
        <v>113</v>
      </c>
      <c r="D9" s="1" t="s">
        <v>201</v>
      </c>
      <c r="E9" s="32">
        <v>8000</v>
      </c>
    </row>
    <row r="10" spans="1:5" x14ac:dyDescent="0.25">
      <c r="A10" s="1" t="s">
        <v>115</v>
      </c>
      <c r="D10" s="1" t="s">
        <v>65</v>
      </c>
      <c r="E10" s="32">
        <v>53292</v>
      </c>
    </row>
    <row r="11" spans="1:5" x14ac:dyDescent="0.25">
      <c r="E11" s="32"/>
    </row>
    <row r="12" spans="1:5" x14ac:dyDescent="0.25">
      <c r="A12" s="1" t="s">
        <v>113</v>
      </c>
      <c r="D12" s="1" t="s">
        <v>66</v>
      </c>
      <c r="E12" s="32">
        <v>2500000</v>
      </c>
    </row>
    <row r="13" spans="1:5" x14ac:dyDescent="0.25">
      <c r="A13" s="1" t="s">
        <v>115</v>
      </c>
      <c r="D13" s="1" t="s">
        <v>66</v>
      </c>
      <c r="E13" s="32">
        <v>2500000</v>
      </c>
    </row>
    <row r="14" spans="1:5" x14ac:dyDescent="0.25">
      <c r="E14" s="32"/>
    </row>
    <row r="15" spans="1:5" x14ac:dyDescent="0.25">
      <c r="A15" s="1" t="s">
        <v>113</v>
      </c>
      <c r="D15" s="1" t="s">
        <v>67</v>
      </c>
      <c r="E15" s="32">
        <v>14000</v>
      </c>
    </row>
    <row r="16" spans="1:5" x14ac:dyDescent="0.25">
      <c r="A16" s="1" t="s">
        <v>115</v>
      </c>
      <c r="D16" s="1" t="s">
        <v>67</v>
      </c>
      <c r="E16" s="32">
        <v>14000</v>
      </c>
    </row>
    <row r="17" spans="1:5" x14ac:dyDescent="0.25">
      <c r="E17" s="32"/>
    </row>
    <row r="18" spans="1:5" hidden="1" x14ac:dyDescent="0.25">
      <c r="A18" s="1" t="s">
        <v>68</v>
      </c>
      <c r="D18" s="1" t="s">
        <v>69</v>
      </c>
      <c r="E18" s="32">
        <v>0</v>
      </c>
    </row>
    <row r="19" spans="1:5" hidden="1" x14ac:dyDescent="0.25">
      <c r="A19" s="1" t="s">
        <v>71</v>
      </c>
      <c r="D19" s="1" t="s">
        <v>70</v>
      </c>
      <c r="E19" s="32">
        <v>0</v>
      </c>
    </row>
    <row r="20" spans="1:5" x14ac:dyDescent="0.25">
      <c r="E20" s="32"/>
    </row>
    <row r="21" spans="1:5" x14ac:dyDescent="0.25">
      <c r="A21" s="1" t="s">
        <v>113</v>
      </c>
      <c r="D21" s="1" t="s">
        <v>72</v>
      </c>
      <c r="E21" s="32">
        <v>907561</v>
      </c>
    </row>
    <row r="22" spans="1:5" x14ac:dyDescent="0.25">
      <c r="A22" s="1" t="s">
        <v>115</v>
      </c>
      <c r="D22" s="1" t="s">
        <v>72</v>
      </c>
      <c r="E22" s="32">
        <v>907561</v>
      </c>
    </row>
    <row r="24" spans="1:5" x14ac:dyDescent="0.25">
      <c r="A24" s="1" t="s">
        <v>116</v>
      </c>
    </row>
  </sheetData>
  <phoneticPr fontId="10" type="noConversion"/>
  <pageMargins left="0.78740157480314965" right="0" top="0.98425196850393704" bottom="0.98425196850393704" header="0.51181102362204722" footer="0.51181102362204722"/>
  <pageSetup paperSize="9" firstPageNumber="3" orientation="portrait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I122"/>
  <sheetViews>
    <sheetView topLeftCell="A46" zoomScale="85" zoomScaleNormal="85" workbookViewId="0">
      <selection activeCell="H34" sqref="H34"/>
    </sheetView>
  </sheetViews>
  <sheetFormatPr defaultColWidth="11.7109375" defaultRowHeight="15.75" x14ac:dyDescent="0.25"/>
  <cols>
    <col min="1" max="1" width="35.7109375" style="1" customWidth="1"/>
    <col min="2" max="2" width="10.42578125" style="1" customWidth="1"/>
    <col min="3" max="3" width="11.7109375" style="1" customWidth="1"/>
    <col min="4" max="4" width="0.85546875" style="1" customWidth="1"/>
    <col min="5" max="5" width="11.7109375" style="4" hidden="1" customWidth="1"/>
    <col min="6" max="6" width="0.85546875" style="1" customWidth="1"/>
    <col min="7" max="7" width="11.7109375" style="4" customWidth="1"/>
    <col min="8" max="8" width="0.85546875" style="1" customWidth="1"/>
    <col min="9" max="9" width="11.7109375" style="4" customWidth="1"/>
    <col min="10" max="16384" width="11.7109375" style="1"/>
  </cols>
  <sheetData>
    <row r="1" spans="1:9" x14ac:dyDescent="0.25">
      <c r="A1" s="2" t="str">
        <f>balans!A1</f>
        <v>STICHTING REKREATIEVE AKTIVITEITEN DE WILBERT</v>
      </c>
    </row>
    <row r="2" spans="1:9" x14ac:dyDescent="0.25">
      <c r="A2" s="2" t="str">
        <f>balans!A2</f>
        <v>TE KATWIJK</v>
      </c>
    </row>
    <row r="4" spans="1:9" x14ac:dyDescent="0.25">
      <c r="A4" s="2" t="s">
        <v>168</v>
      </c>
    </row>
    <row r="5" spans="1:9" x14ac:dyDescent="0.25">
      <c r="C5" s="13" t="str">
        <f>+rekening!C6</f>
        <v>Rekening</v>
      </c>
      <c r="E5" s="13" t="str">
        <f>+rekening!G6</f>
        <v>Begroting</v>
      </c>
      <c r="G5" s="13" t="str">
        <f>+rekening!I6</f>
        <v>Rekening</v>
      </c>
    </row>
    <row r="6" spans="1:9" x14ac:dyDescent="0.25">
      <c r="C6" s="49">
        <v>2017</v>
      </c>
      <c r="E6" s="10">
        <f>balans!G6</f>
        <v>2017</v>
      </c>
      <c r="G6" s="20" t="str">
        <f>balans!I6</f>
        <v>2016</v>
      </c>
    </row>
    <row r="7" spans="1:9" x14ac:dyDescent="0.25">
      <c r="C7" s="25" t="s">
        <v>49</v>
      </c>
      <c r="E7" s="4" t="s">
        <v>49</v>
      </c>
      <c r="G7" s="4" t="s">
        <v>49</v>
      </c>
    </row>
    <row r="8" spans="1:9" s="13" customFormat="1" x14ac:dyDescent="0.25">
      <c r="A8" s="13" t="str">
        <f>rekening!11:11</f>
        <v>Opbrengst ouderenvervoer</v>
      </c>
      <c r="E8" s="15"/>
      <c r="G8" s="15"/>
      <c r="I8" s="15"/>
    </row>
    <row r="9" spans="1:9" x14ac:dyDescent="0.25">
      <c r="C9" s="32"/>
      <c r="G9" s="32"/>
    </row>
    <row r="10" spans="1:9" x14ac:dyDescent="0.25">
      <c r="A10" s="1" t="s">
        <v>88</v>
      </c>
      <c r="C10" s="33">
        <v>13707</v>
      </c>
      <c r="D10" s="4"/>
      <c r="E10" s="4">
        <v>0</v>
      </c>
      <c r="F10" s="4"/>
      <c r="G10" s="33">
        <v>12812</v>
      </c>
    </row>
    <row r="11" spans="1:9" ht="18.75" customHeight="1" x14ac:dyDescent="0.25">
      <c r="C11" s="4"/>
      <c r="D11" s="4"/>
      <c r="F11" s="4"/>
    </row>
    <row r="12" spans="1:9" ht="16.5" thickBot="1" x14ac:dyDescent="0.3">
      <c r="C12" s="34">
        <f>SUM(C9:C11)</f>
        <v>13707</v>
      </c>
      <c r="D12" s="4"/>
      <c r="E12" s="6">
        <f>SUM(E9:E11)</f>
        <v>0</v>
      </c>
      <c r="F12" s="4"/>
      <c r="G12" s="34">
        <f>SUM(G9:G11)</f>
        <v>12812</v>
      </c>
    </row>
    <row r="13" spans="1:9" ht="16.5" thickTop="1" x14ac:dyDescent="0.25">
      <c r="C13" s="4"/>
      <c r="D13" s="4"/>
      <c r="F13" s="4"/>
    </row>
    <row r="14" spans="1:9" hidden="1" x14ac:dyDescent="0.25">
      <c r="A14" s="13" t="str">
        <f>rekening!A12</f>
        <v>Subsidiebaten</v>
      </c>
      <c r="C14" s="4"/>
      <c r="D14" s="4"/>
      <c r="F14" s="4"/>
    </row>
    <row r="15" spans="1:9" hidden="1" x14ac:dyDescent="0.25">
      <c r="A15" s="13"/>
      <c r="C15" s="4"/>
      <c r="D15" s="4"/>
      <c r="F15" s="4"/>
    </row>
    <row r="16" spans="1:9" hidden="1" x14ac:dyDescent="0.25">
      <c r="A16" s="1" t="s">
        <v>75</v>
      </c>
      <c r="C16" s="33">
        <v>0</v>
      </c>
      <c r="D16" s="33"/>
      <c r="E16" s="33">
        <v>0</v>
      </c>
      <c r="F16" s="33"/>
      <c r="G16" s="33">
        <v>0</v>
      </c>
    </row>
    <row r="17" spans="1:7" ht="15" hidden="1" customHeight="1" x14ac:dyDescent="0.25">
      <c r="C17" s="33"/>
      <c r="D17" s="33"/>
      <c r="E17" s="33"/>
      <c r="F17" s="33"/>
      <c r="G17" s="33"/>
    </row>
    <row r="18" spans="1:7" ht="16.5" hidden="1" thickBot="1" x14ac:dyDescent="0.3">
      <c r="C18" s="34">
        <f>SUM(C16:C17)</f>
        <v>0</v>
      </c>
      <c r="D18" s="33"/>
      <c r="E18" s="34">
        <f>SUM(E16:E17)</f>
        <v>0</v>
      </c>
      <c r="F18" s="33"/>
      <c r="G18" s="34">
        <f>SUM(G16:G17)</f>
        <v>0</v>
      </c>
    </row>
    <row r="19" spans="1:7" ht="16.5" hidden="1" thickTop="1" x14ac:dyDescent="0.25">
      <c r="C19" s="4"/>
      <c r="D19" s="4"/>
      <c r="F19" s="4"/>
    </row>
    <row r="20" spans="1:7" x14ac:dyDescent="0.25">
      <c r="A20" s="13" t="s">
        <v>91</v>
      </c>
      <c r="C20" s="4"/>
      <c r="D20" s="4"/>
      <c r="F20" s="4"/>
    </row>
    <row r="21" spans="1:7" x14ac:dyDescent="0.25">
      <c r="A21" s="13"/>
      <c r="C21" s="4"/>
      <c r="D21" s="4"/>
      <c r="F21" s="4"/>
    </row>
    <row r="22" spans="1:7" x14ac:dyDescent="0.25">
      <c r="A22" s="1" t="s">
        <v>89</v>
      </c>
      <c r="C22" s="4">
        <f>25241-6432+300</f>
        <v>19109</v>
      </c>
      <c r="D22" s="4"/>
      <c r="E22" s="4">
        <v>0</v>
      </c>
      <c r="F22" s="4"/>
      <c r="G22" s="4">
        <f>23055-4995</f>
        <v>18060</v>
      </c>
    </row>
    <row r="23" spans="1:7" x14ac:dyDescent="0.25">
      <c r="A23" s="1" t="s">
        <v>177</v>
      </c>
      <c r="C23" s="54">
        <v>0</v>
      </c>
      <c r="D23" s="4"/>
      <c r="E23" s="4">
        <v>0</v>
      </c>
      <c r="F23" s="4"/>
      <c r="G23" s="4">
        <v>122</v>
      </c>
    </row>
    <row r="24" spans="1:7" ht="17.25" hidden="1" customHeight="1" x14ac:dyDescent="0.25">
      <c r="A24" s="1" t="s">
        <v>90</v>
      </c>
      <c r="C24" s="54">
        <v>0</v>
      </c>
      <c r="D24" s="33"/>
      <c r="E24" s="33"/>
      <c r="F24" s="33"/>
      <c r="G24" s="54">
        <v>0</v>
      </c>
    </row>
    <row r="25" spans="1:7" ht="17.25" customHeight="1" x14ac:dyDescent="0.25">
      <c r="A25" s="1" t="s">
        <v>117</v>
      </c>
      <c r="C25" s="47">
        <v>2665</v>
      </c>
      <c r="D25" s="33"/>
      <c r="E25" s="33"/>
      <c r="F25" s="33"/>
      <c r="G25" s="47">
        <v>1250</v>
      </c>
    </row>
    <row r="26" spans="1:7" ht="17.25" customHeight="1" x14ac:dyDescent="0.25">
      <c r="A26" s="1" t="s">
        <v>132</v>
      </c>
      <c r="C26" s="54">
        <v>0</v>
      </c>
      <c r="D26" s="33"/>
      <c r="E26" s="33"/>
      <c r="F26" s="33"/>
      <c r="G26" s="54">
        <v>0</v>
      </c>
    </row>
    <row r="27" spans="1:7" ht="16.5" thickBot="1" x14ac:dyDescent="0.3">
      <c r="C27" s="34">
        <f>SUM(C22:C26)</f>
        <v>21774</v>
      </c>
      <c r="D27" s="33"/>
      <c r="E27" s="34">
        <f>SUM(E22:E23)</f>
        <v>0</v>
      </c>
      <c r="F27" s="33"/>
      <c r="G27" s="34">
        <f>SUM(G22:G26)</f>
        <v>19432</v>
      </c>
    </row>
    <row r="28" spans="1:7" ht="16.5" thickTop="1" x14ac:dyDescent="0.25">
      <c r="C28" s="4"/>
      <c r="D28" s="4"/>
      <c r="F28" s="4"/>
    </row>
    <row r="29" spans="1:7" x14ac:dyDescent="0.25">
      <c r="A29" s="13" t="str">
        <f>rekening!A14</f>
        <v>Financiële baten</v>
      </c>
      <c r="C29" s="4"/>
      <c r="D29" s="4"/>
      <c r="F29" s="4"/>
    </row>
    <row r="30" spans="1:7" x14ac:dyDescent="0.25">
      <c r="A30" s="1" t="s">
        <v>19</v>
      </c>
      <c r="C30" s="33">
        <v>27</v>
      </c>
      <c r="D30" s="33"/>
      <c r="E30" s="33">
        <v>0</v>
      </c>
      <c r="F30" s="33"/>
      <c r="G30" s="33">
        <v>516</v>
      </c>
    </row>
    <row r="31" spans="1:7" ht="16.5" customHeight="1" x14ac:dyDescent="0.25">
      <c r="C31" s="33"/>
      <c r="D31" s="33"/>
      <c r="E31" s="33"/>
      <c r="F31" s="33"/>
      <c r="G31" s="33"/>
    </row>
    <row r="32" spans="1:7" ht="16.5" thickBot="1" x14ac:dyDescent="0.3">
      <c r="C32" s="34">
        <f>SUM(C30:C31)</f>
        <v>27</v>
      </c>
      <c r="D32" s="33"/>
      <c r="E32" s="34">
        <f>SUM(E30:E31)</f>
        <v>0</v>
      </c>
      <c r="F32" s="33"/>
      <c r="G32" s="34">
        <f>SUM(G30:G31)</f>
        <v>516</v>
      </c>
    </row>
    <row r="33" spans="1:8" ht="16.5" thickTop="1" x14ac:dyDescent="0.25">
      <c r="A33" s="13" t="str">
        <f>rekening!A20</f>
        <v>Afschrijvingen</v>
      </c>
      <c r="C33" s="35"/>
      <c r="D33" s="33"/>
      <c r="E33" s="35"/>
      <c r="F33" s="33"/>
      <c r="G33" s="35"/>
    </row>
    <row r="34" spans="1:8" x14ac:dyDescent="0.25">
      <c r="C34" s="35"/>
      <c r="D34" s="33"/>
      <c r="E34" s="35"/>
      <c r="F34" s="33"/>
      <c r="G34" s="35"/>
    </row>
    <row r="35" spans="1:8" x14ac:dyDescent="0.25">
      <c r="A35" s="1" t="s">
        <v>52</v>
      </c>
      <c r="C35" s="76">
        <f>'bijlage 1'!L18</f>
        <v>0</v>
      </c>
      <c r="D35" s="76"/>
      <c r="E35" s="76">
        <v>0</v>
      </c>
      <c r="F35" s="76"/>
      <c r="G35" s="76">
        <f>'bijlage 1'!P18</f>
        <v>0</v>
      </c>
    </row>
    <row r="36" spans="1:8" x14ac:dyDescent="0.25">
      <c r="C36" s="35"/>
      <c r="D36" s="33"/>
      <c r="E36" s="35">
        <v>0</v>
      </c>
      <c r="F36" s="33"/>
      <c r="G36" s="35"/>
    </row>
    <row r="37" spans="1:8" ht="6" customHeight="1" x14ac:dyDescent="0.25">
      <c r="C37" s="35"/>
      <c r="D37" s="33"/>
      <c r="E37" s="35"/>
      <c r="F37" s="33"/>
      <c r="G37" s="35"/>
    </row>
    <row r="38" spans="1:8" ht="16.5" thickBot="1" x14ac:dyDescent="0.3">
      <c r="C38" s="34">
        <f>SUM(C35:C36)</f>
        <v>0</v>
      </c>
      <c r="D38" s="33"/>
      <c r="E38" s="34">
        <f>SUM(E35:E36)</f>
        <v>0</v>
      </c>
      <c r="F38" s="33"/>
      <c r="G38" s="34">
        <f>SUM(G35:G36)</f>
        <v>0</v>
      </c>
    </row>
    <row r="39" spans="1:8" ht="16.5" thickTop="1" x14ac:dyDescent="0.25">
      <c r="E39" s="9"/>
      <c r="G39" s="9"/>
    </row>
    <row r="40" spans="1:8" x14ac:dyDescent="0.25">
      <c r="A40" s="2" t="s">
        <v>169</v>
      </c>
    </row>
    <row r="41" spans="1:8" x14ac:dyDescent="0.25">
      <c r="C41" s="29" t="str">
        <f>C5</f>
        <v>Rekening</v>
      </c>
      <c r="E41" s="29" t="str">
        <f>E5</f>
        <v>Begroting</v>
      </c>
      <c r="G41" s="29" t="str">
        <f>G5</f>
        <v>Rekening</v>
      </c>
    </row>
    <row r="42" spans="1:8" x14ac:dyDescent="0.25">
      <c r="C42" s="51">
        <f>C6</f>
        <v>2017</v>
      </c>
      <c r="D42" s="3"/>
      <c r="E42" s="10">
        <f>E6</f>
        <v>2017</v>
      </c>
      <c r="F42" s="3"/>
      <c r="G42" s="20" t="str">
        <f>G6</f>
        <v>2016</v>
      </c>
    </row>
    <row r="43" spans="1:8" x14ac:dyDescent="0.25">
      <c r="C43" s="4" t="str">
        <f>C7</f>
        <v>€</v>
      </c>
      <c r="E43" s="4" t="str">
        <f>E7</f>
        <v>€</v>
      </c>
      <c r="G43" s="1" t="str">
        <f>G7</f>
        <v>€</v>
      </c>
    </row>
    <row r="44" spans="1:8" x14ac:dyDescent="0.25">
      <c r="G44" s="1"/>
    </row>
    <row r="45" spans="1:8" x14ac:dyDescent="0.25">
      <c r="A45" s="13" t="str">
        <f>rekening!A21</f>
        <v>Overige lasten</v>
      </c>
      <c r="G45" s="1"/>
    </row>
    <row r="48" spans="1:8" x14ac:dyDescent="0.25">
      <c r="A48" s="1" t="s">
        <v>53</v>
      </c>
      <c r="C48" s="33">
        <v>2183</v>
      </c>
      <c r="D48" s="33"/>
      <c r="E48" s="33">
        <v>0</v>
      </c>
      <c r="F48" s="33"/>
      <c r="G48" s="33">
        <v>2489</v>
      </c>
      <c r="H48" s="4"/>
    </row>
    <row r="49" spans="1:8" x14ac:dyDescent="0.25">
      <c r="A49" s="1" t="s">
        <v>54</v>
      </c>
      <c r="C49" s="33">
        <v>1693</v>
      </c>
      <c r="D49" s="33"/>
      <c r="E49" s="33">
        <v>0</v>
      </c>
      <c r="F49" s="33"/>
      <c r="G49" s="33">
        <v>3274</v>
      </c>
      <c r="H49" s="4"/>
    </row>
    <row r="50" spans="1:8" x14ac:dyDescent="0.25">
      <c r="A50" s="1" t="s">
        <v>55</v>
      </c>
      <c r="C50" s="33">
        <v>6911</v>
      </c>
      <c r="D50" s="33"/>
      <c r="E50" s="33">
        <v>0</v>
      </c>
      <c r="F50" s="33"/>
      <c r="G50" s="33">
        <f>4275+229</f>
        <v>4504</v>
      </c>
      <c r="H50" s="4"/>
    </row>
    <row r="51" spans="1:8" x14ac:dyDescent="0.25">
      <c r="A51" s="1" t="s">
        <v>92</v>
      </c>
      <c r="C51" s="54">
        <v>0</v>
      </c>
      <c r="D51" s="33"/>
      <c r="E51" s="33">
        <v>0</v>
      </c>
      <c r="F51" s="33"/>
      <c r="G51" s="54">
        <v>0</v>
      </c>
      <c r="H51" s="4"/>
    </row>
    <row r="52" spans="1:8" x14ac:dyDescent="0.25">
      <c r="A52" s="1" t="s">
        <v>128</v>
      </c>
      <c r="C52" s="54">
        <v>0</v>
      </c>
      <c r="D52" s="33"/>
      <c r="E52" s="33"/>
      <c r="F52" s="33"/>
      <c r="G52" s="50">
        <v>7999</v>
      </c>
      <c r="H52" s="4"/>
    </row>
    <row r="53" spans="1:8" x14ac:dyDescent="0.25">
      <c r="A53" s="1" t="s">
        <v>118</v>
      </c>
      <c r="C53" s="50">
        <v>2132</v>
      </c>
      <c r="D53" s="33"/>
      <c r="E53" s="33"/>
      <c r="F53" s="33"/>
      <c r="G53" s="50">
        <v>1208</v>
      </c>
      <c r="H53" s="4"/>
    </row>
    <row r="54" spans="1:8" x14ac:dyDescent="0.25">
      <c r="A54" s="1" t="s">
        <v>194</v>
      </c>
      <c r="C54" s="50">
        <v>371</v>
      </c>
      <c r="D54" s="33"/>
      <c r="E54" s="33"/>
      <c r="F54" s="33"/>
      <c r="G54" s="50">
        <v>493</v>
      </c>
      <c r="H54" s="4"/>
    </row>
    <row r="55" spans="1:8" x14ac:dyDescent="0.25">
      <c r="A55" s="1" t="s">
        <v>119</v>
      </c>
      <c r="C55" s="50">
        <v>0</v>
      </c>
      <c r="D55" s="33"/>
      <c r="E55" s="33"/>
      <c r="F55" s="33"/>
      <c r="G55" s="50">
        <v>1094</v>
      </c>
      <c r="H55" s="4"/>
    </row>
    <row r="56" spans="1:8" x14ac:dyDescent="0.25">
      <c r="A56" s="1" t="s">
        <v>120</v>
      </c>
      <c r="C56" s="50">
        <v>270</v>
      </c>
      <c r="D56" s="33"/>
      <c r="E56" s="33"/>
      <c r="F56" s="33"/>
      <c r="G56" s="50">
        <f>270+90</f>
        <v>360</v>
      </c>
      <c r="H56" s="4"/>
    </row>
    <row r="57" spans="1:8" x14ac:dyDescent="0.25">
      <c r="A57" s="1" t="s">
        <v>192</v>
      </c>
      <c r="C57" s="50">
        <v>1584</v>
      </c>
      <c r="D57" s="33"/>
      <c r="E57" s="33"/>
      <c r="F57" s="33"/>
      <c r="G57" s="50">
        <v>678</v>
      </c>
      <c r="H57" s="4"/>
    </row>
    <row r="58" spans="1:8" x14ac:dyDescent="0.25">
      <c r="A58" s="1" t="s">
        <v>203</v>
      </c>
      <c r="C58" s="54">
        <v>0</v>
      </c>
      <c r="D58" s="33"/>
      <c r="E58" s="33"/>
      <c r="F58" s="33"/>
      <c r="G58" s="50">
        <f>3189-1594</f>
        <v>1595</v>
      </c>
      <c r="H58" s="4"/>
    </row>
    <row r="59" spans="1:8" x14ac:dyDescent="0.25">
      <c r="A59" s="1" t="s">
        <v>195</v>
      </c>
      <c r="C59" s="50">
        <v>66</v>
      </c>
      <c r="D59" s="33"/>
      <c r="E59" s="33"/>
      <c r="F59" s="33"/>
      <c r="G59" s="50">
        <v>592</v>
      </c>
      <c r="H59" s="4"/>
    </row>
    <row r="60" spans="1:8" x14ac:dyDescent="0.25">
      <c r="A60" s="1" t="s">
        <v>223</v>
      </c>
      <c r="C60" s="50">
        <v>371</v>
      </c>
      <c r="D60" s="33"/>
      <c r="E60" s="33"/>
      <c r="F60" s="33"/>
      <c r="G60" s="54">
        <v>0</v>
      </c>
      <c r="H60" s="4"/>
    </row>
    <row r="61" spans="1:8" x14ac:dyDescent="0.25">
      <c r="A61" s="1" t="s">
        <v>224</v>
      </c>
      <c r="C61" s="50">
        <v>753</v>
      </c>
      <c r="D61" s="33"/>
      <c r="E61" s="33"/>
      <c r="F61" s="33"/>
      <c r="G61" s="54">
        <v>0</v>
      </c>
      <c r="H61" s="4"/>
    </row>
    <row r="62" spans="1:8" x14ac:dyDescent="0.25">
      <c r="A62" s="1" t="s">
        <v>121</v>
      </c>
      <c r="C62" s="47">
        <v>2365</v>
      </c>
      <c r="D62" s="33"/>
      <c r="E62" s="33"/>
      <c r="F62" s="33"/>
      <c r="G62" s="47">
        <f>611+81</f>
        <v>692</v>
      </c>
      <c r="H62" s="4"/>
    </row>
    <row r="63" spans="1:8" hidden="1" x14ac:dyDescent="0.25">
      <c r="A63" s="1" t="s">
        <v>99</v>
      </c>
      <c r="C63" s="50" t="s">
        <v>101</v>
      </c>
      <c r="D63" s="33"/>
      <c r="E63" s="33"/>
      <c r="F63" s="33"/>
      <c r="G63" s="33" t="s">
        <v>101</v>
      </c>
      <c r="H63" s="4"/>
    </row>
    <row r="64" spans="1:8" x14ac:dyDescent="0.25">
      <c r="C64" s="47"/>
      <c r="D64" s="33"/>
      <c r="E64" s="33"/>
      <c r="F64" s="33"/>
      <c r="G64" s="33"/>
      <c r="H64" s="4"/>
    </row>
    <row r="65" spans="1:8" x14ac:dyDescent="0.25">
      <c r="A65" s="1" t="s">
        <v>176</v>
      </c>
      <c r="C65" s="81">
        <f>SUM(C48:C63)</f>
        <v>18699</v>
      </c>
      <c r="D65" s="33"/>
      <c r="E65" s="36">
        <f>SUM(E48:E51)</f>
        <v>0</v>
      </c>
      <c r="F65" s="33"/>
      <c r="G65" s="52">
        <f>SUM(G48:G63)</f>
        <v>24978</v>
      </c>
      <c r="H65" s="4"/>
    </row>
    <row r="66" spans="1:8" x14ac:dyDescent="0.25">
      <c r="C66" s="82"/>
      <c r="D66" s="33"/>
      <c r="E66" s="36"/>
      <c r="F66" s="33"/>
      <c r="G66" s="53"/>
      <c r="H66" s="4"/>
    </row>
    <row r="67" spans="1:8" x14ac:dyDescent="0.25">
      <c r="A67" s="1" t="s">
        <v>48</v>
      </c>
      <c r="C67" s="47"/>
      <c r="D67" s="33"/>
      <c r="E67" s="33"/>
      <c r="F67" s="33"/>
      <c r="G67" s="33"/>
      <c r="H67" s="4"/>
    </row>
    <row r="68" spans="1:8" hidden="1" x14ac:dyDescent="0.25">
      <c r="C68" s="47"/>
      <c r="D68" s="33"/>
      <c r="E68" s="33"/>
      <c r="F68" s="33"/>
      <c r="G68" s="47"/>
      <c r="H68" s="4"/>
    </row>
    <row r="69" spans="1:8" x14ac:dyDescent="0.25">
      <c r="A69" s="1" t="s">
        <v>62</v>
      </c>
      <c r="C69" s="47">
        <f>181+109</f>
        <v>290</v>
      </c>
      <c r="D69" s="33"/>
      <c r="E69" s="33">
        <v>0</v>
      </c>
      <c r="F69" s="33"/>
      <c r="G69" s="47">
        <v>177</v>
      </c>
      <c r="H69" s="4"/>
    </row>
    <row r="70" spans="1:8" x14ac:dyDescent="0.25">
      <c r="A70" s="1" t="s">
        <v>193</v>
      </c>
      <c r="C70" s="50">
        <v>0</v>
      </c>
      <c r="D70" s="33"/>
      <c r="E70" s="33"/>
      <c r="F70" s="33"/>
      <c r="G70" s="50">
        <v>381</v>
      </c>
      <c r="H70" s="4"/>
    </row>
    <row r="71" spans="1:8" x14ac:dyDescent="0.25">
      <c r="C71" s="47"/>
      <c r="D71" s="33"/>
      <c r="E71" s="33">
        <v>0</v>
      </c>
      <c r="F71" s="33"/>
      <c r="G71" s="33"/>
      <c r="H71" s="4"/>
    </row>
    <row r="72" spans="1:8" x14ac:dyDescent="0.25">
      <c r="A72" s="1" t="s">
        <v>107</v>
      </c>
      <c r="C72" s="52">
        <f>SUM(C68:C71)</f>
        <v>290</v>
      </c>
      <c r="D72" s="33"/>
      <c r="E72" s="36">
        <f>SUM(E68:E71)</f>
        <v>0</v>
      </c>
      <c r="F72" s="33"/>
      <c r="G72" s="52">
        <f>SUM(G68:G71)</f>
        <v>558</v>
      </c>
      <c r="H72" s="4"/>
    </row>
    <row r="73" spans="1:8" hidden="1" x14ac:dyDescent="0.25">
      <c r="A73" s="30"/>
      <c r="C73" s="33"/>
      <c r="D73" s="33"/>
      <c r="E73" s="33"/>
      <c r="F73" s="33"/>
      <c r="G73" s="33"/>
      <c r="H73" s="4"/>
    </row>
    <row r="74" spans="1:8" hidden="1" x14ac:dyDescent="0.25">
      <c r="A74" s="1" t="s">
        <v>56</v>
      </c>
      <c r="C74" s="33"/>
      <c r="D74" s="33"/>
      <c r="E74" s="33"/>
      <c r="F74" s="33"/>
      <c r="G74" s="33"/>
      <c r="H74" s="4"/>
    </row>
    <row r="75" spans="1:8" hidden="1" x14ac:dyDescent="0.25">
      <c r="C75" s="33">
        <v>0</v>
      </c>
      <c r="D75" s="33"/>
      <c r="E75" s="33">
        <v>0</v>
      </c>
      <c r="F75" s="33"/>
      <c r="G75" s="33">
        <v>0</v>
      </c>
      <c r="H75" s="4"/>
    </row>
    <row r="76" spans="1:8" hidden="1" x14ac:dyDescent="0.25">
      <c r="C76" s="36">
        <f>SUM(C75:C75)</f>
        <v>0</v>
      </c>
      <c r="D76" s="33"/>
      <c r="E76" s="36">
        <f>SUM(E75:E75)</f>
        <v>0</v>
      </c>
      <c r="F76" s="33"/>
      <c r="G76" s="36">
        <f>SUM(G75:G75)</f>
        <v>0</v>
      </c>
      <c r="H76" s="4"/>
    </row>
    <row r="77" spans="1:8" x14ac:dyDescent="0.25">
      <c r="C77" s="33"/>
      <c r="D77" s="33"/>
      <c r="E77" s="33"/>
      <c r="F77" s="33"/>
      <c r="G77" s="33"/>
      <c r="H77" s="4"/>
    </row>
    <row r="78" spans="1:8" ht="16.5" thickBot="1" x14ac:dyDescent="0.3">
      <c r="A78" s="1" t="s">
        <v>108</v>
      </c>
      <c r="C78" s="34">
        <f>C65+C72+C76</f>
        <v>18989</v>
      </c>
      <c r="D78" s="33"/>
      <c r="E78" s="34">
        <f>E65+E72+E76</f>
        <v>0</v>
      </c>
      <c r="F78" s="33"/>
      <c r="G78" s="34">
        <f>G65+G72+G76</f>
        <v>25536</v>
      </c>
      <c r="H78" s="4"/>
    </row>
    <row r="79" spans="1:8" ht="16.5" thickTop="1" x14ac:dyDescent="0.25">
      <c r="C79" s="33"/>
      <c r="D79" s="33"/>
      <c r="E79" s="33"/>
      <c r="F79" s="33"/>
      <c r="G79" s="33"/>
      <c r="H79" s="4"/>
    </row>
    <row r="80" spans="1:8" x14ac:dyDescent="0.25">
      <c r="C80" s="4"/>
      <c r="D80" s="4"/>
      <c r="F80" s="4"/>
      <c r="H80" s="4"/>
    </row>
    <row r="81" spans="3:8" x14ac:dyDescent="0.25">
      <c r="C81" s="4"/>
      <c r="D81" s="4"/>
      <c r="F81" s="4"/>
      <c r="H81" s="4"/>
    </row>
    <row r="82" spans="3:8" x14ac:dyDescent="0.25">
      <c r="C82" s="4"/>
      <c r="D82" s="4"/>
      <c r="F82" s="4"/>
      <c r="H82" s="4"/>
    </row>
    <row r="83" spans="3:8" x14ac:dyDescent="0.25">
      <c r="C83" s="4"/>
      <c r="D83" s="4"/>
      <c r="F83" s="4"/>
      <c r="H83" s="4"/>
    </row>
    <row r="84" spans="3:8" x14ac:dyDescent="0.25">
      <c r="C84" s="4"/>
      <c r="D84" s="4"/>
      <c r="F84" s="4"/>
      <c r="H84" s="4"/>
    </row>
    <row r="85" spans="3:8" x14ac:dyDescent="0.25">
      <c r="C85" s="4"/>
      <c r="D85" s="4"/>
      <c r="F85" s="4"/>
      <c r="H85" s="4"/>
    </row>
    <row r="86" spans="3:8" x14ac:dyDescent="0.25">
      <c r="C86" s="4"/>
      <c r="D86" s="4"/>
      <c r="F86" s="4"/>
      <c r="H86" s="4"/>
    </row>
    <row r="87" spans="3:8" x14ac:dyDescent="0.25">
      <c r="C87" s="4"/>
      <c r="D87" s="4"/>
      <c r="F87" s="4"/>
      <c r="H87" s="4"/>
    </row>
    <row r="88" spans="3:8" x14ac:dyDescent="0.25">
      <c r="C88" s="4"/>
      <c r="D88" s="4"/>
      <c r="F88" s="4"/>
      <c r="H88" s="4"/>
    </row>
    <row r="89" spans="3:8" x14ac:dyDescent="0.25">
      <c r="C89" s="4"/>
      <c r="D89" s="4"/>
      <c r="F89" s="4"/>
      <c r="H89" s="4"/>
    </row>
    <row r="90" spans="3:8" x14ac:dyDescent="0.25">
      <c r="C90" s="4"/>
      <c r="D90" s="4"/>
      <c r="F90" s="4"/>
      <c r="H90" s="4"/>
    </row>
    <row r="91" spans="3:8" x14ac:dyDescent="0.25">
      <c r="C91" s="4"/>
      <c r="D91" s="4"/>
      <c r="F91" s="4"/>
      <c r="H91" s="4"/>
    </row>
    <row r="92" spans="3:8" x14ac:dyDescent="0.25">
      <c r="C92" s="4"/>
      <c r="D92" s="4"/>
      <c r="F92" s="4"/>
      <c r="H92" s="4"/>
    </row>
    <row r="93" spans="3:8" x14ac:dyDescent="0.25">
      <c r="C93" s="4"/>
      <c r="D93" s="4"/>
      <c r="F93" s="4"/>
      <c r="H93" s="4"/>
    </row>
    <row r="94" spans="3:8" x14ac:dyDescent="0.25">
      <c r="C94" s="4"/>
      <c r="D94" s="4"/>
      <c r="F94" s="4"/>
      <c r="H94" s="4"/>
    </row>
    <row r="95" spans="3:8" x14ac:dyDescent="0.25">
      <c r="C95" s="4"/>
      <c r="D95" s="4"/>
      <c r="F95" s="4"/>
      <c r="H95" s="4"/>
    </row>
    <row r="96" spans="3:8" x14ac:dyDescent="0.25">
      <c r="C96" s="4"/>
      <c r="D96" s="4"/>
      <c r="F96" s="4"/>
      <c r="H96" s="4"/>
    </row>
    <row r="97" spans="3:8" x14ac:dyDescent="0.25">
      <c r="C97" s="4"/>
      <c r="D97" s="4"/>
      <c r="F97" s="4"/>
      <c r="H97" s="4"/>
    </row>
    <row r="98" spans="3:8" x14ac:dyDescent="0.25">
      <c r="C98" s="4"/>
      <c r="D98" s="4"/>
      <c r="F98" s="4"/>
      <c r="H98" s="4"/>
    </row>
    <row r="99" spans="3:8" x14ac:dyDescent="0.25">
      <c r="C99" s="4"/>
      <c r="D99" s="4"/>
      <c r="F99" s="4"/>
      <c r="H99" s="4"/>
    </row>
    <row r="100" spans="3:8" x14ac:dyDescent="0.25">
      <c r="C100" s="4"/>
      <c r="D100" s="4"/>
      <c r="F100" s="4"/>
      <c r="H100" s="4"/>
    </row>
    <row r="101" spans="3:8" x14ac:dyDescent="0.25">
      <c r="C101" s="4"/>
      <c r="D101" s="4"/>
      <c r="F101" s="4"/>
      <c r="H101" s="4"/>
    </row>
    <row r="102" spans="3:8" x14ac:dyDescent="0.25">
      <c r="C102" s="4"/>
      <c r="D102" s="4"/>
      <c r="F102" s="4"/>
      <c r="H102" s="4"/>
    </row>
    <row r="103" spans="3:8" x14ac:dyDescent="0.25">
      <c r="C103" s="4"/>
      <c r="D103" s="4"/>
      <c r="F103" s="4"/>
      <c r="H103" s="4"/>
    </row>
    <row r="104" spans="3:8" x14ac:dyDescent="0.25">
      <c r="C104" s="4"/>
      <c r="D104" s="4"/>
      <c r="F104" s="4"/>
      <c r="H104" s="4"/>
    </row>
    <row r="105" spans="3:8" x14ac:dyDescent="0.25">
      <c r="C105" s="4"/>
      <c r="D105" s="4"/>
      <c r="F105" s="4"/>
      <c r="H105" s="4"/>
    </row>
    <row r="106" spans="3:8" x14ac:dyDescent="0.25">
      <c r="C106" s="4"/>
      <c r="D106" s="4"/>
      <c r="F106" s="4"/>
      <c r="H106" s="4"/>
    </row>
    <row r="107" spans="3:8" x14ac:dyDescent="0.25">
      <c r="C107" s="4"/>
      <c r="D107" s="4"/>
      <c r="F107" s="4"/>
      <c r="H107" s="4"/>
    </row>
    <row r="108" spans="3:8" x14ac:dyDescent="0.25">
      <c r="C108" s="4"/>
      <c r="D108" s="4"/>
      <c r="F108" s="4"/>
      <c r="H108" s="4"/>
    </row>
    <row r="109" spans="3:8" x14ac:dyDescent="0.25">
      <c r="C109" s="4"/>
      <c r="D109" s="4"/>
      <c r="F109" s="4"/>
      <c r="H109" s="4"/>
    </row>
    <row r="110" spans="3:8" x14ac:dyDescent="0.25">
      <c r="C110" s="4"/>
      <c r="D110" s="4"/>
      <c r="F110" s="4"/>
      <c r="H110" s="4"/>
    </row>
    <row r="111" spans="3:8" x14ac:dyDescent="0.25">
      <c r="C111" s="4"/>
      <c r="D111" s="4"/>
      <c r="F111" s="4"/>
      <c r="H111" s="4"/>
    </row>
    <row r="112" spans="3:8" x14ac:dyDescent="0.25">
      <c r="C112" s="4"/>
      <c r="D112" s="4"/>
      <c r="F112" s="4"/>
      <c r="H112" s="4"/>
    </row>
    <row r="113" spans="3:8" x14ac:dyDescent="0.25">
      <c r="C113" s="4"/>
      <c r="D113" s="4"/>
      <c r="F113" s="4"/>
      <c r="H113" s="4"/>
    </row>
    <row r="114" spans="3:8" x14ac:dyDescent="0.25">
      <c r="C114" s="4"/>
      <c r="D114" s="4"/>
      <c r="F114" s="4"/>
      <c r="H114" s="4"/>
    </row>
    <row r="115" spans="3:8" x14ac:dyDescent="0.25">
      <c r="C115" s="4"/>
      <c r="D115" s="4"/>
      <c r="F115" s="4"/>
      <c r="H115" s="4"/>
    </row>
    <row r="116" spans="3:8" x14ac:dyDescent="0.25">
      <c r="C116" s="4"/>
      <c r="D116" s="4"/>
      <c r="F116" s="4"/>
      <c r="H116" s="4"/>
    </row>
    <row r="117" spans="3:8" x14ac:dyDescent="0.25">
      <c r="C117" s="4"/>
      <c r="D117" s="4"/>
      <c r="F117" s="4"/>
      <c r="H117" s="4"/>
    </row>
    <row r="118" spans="3:8" x14ac:dyDescent="0.25">
      <c r="C118" s="4"/>
      <c r="D118" s="4"/>
      <c r="F118" s="4"/>
      <c r="H118" s="4"/>
    </row>
    <row r="119" spans="3:8" x14ac:dyDescent="0.25">
      <c r="C119" s="4"/>
      <c r="D119" s="4"/>
      <c r="F119" s="4"/>
      <c r="H119" s="4"/>
    </row>
    <row r="120" spans="3:8" x14ac:dyDescent="0.25">
      <c r="C120" s="4"/>
      <c r="D120" s="4"/>
      <c r="F120" s="4"/>
      <c r="H120" s="4"/>
    </row>
    <row r="121" spans="3:8" x14ac:dyDescent="0.25">
      <c r="C121" s="4"/>
      <c r="D121" s="4"/>
      <c r="F121" s="4"/>
      <c r="H121" s="4"/>
    </row>
    <row r="122" spans="3:8" x14ac:dyDescent="0.25">
      <c r="C122" s="4"/>
      <c r="D122" s="4"/>
      <c r="F122" s="4"/>
    </row>
  </sheetData>
  <phoneticPr fontId="10" type="noConversion"/>
  <pageMargins left="0.78740157480314965" right="0" top="0.98425196850393704" bottom="0.98425196850393704" header="0.51181102362204722" footer="0.51181102362204722"/>
  <pageSetup paperSize="9" firstPageNumber="3" orientation="portrait" r:id="rId1"/>
  <headerFooter alignWithMargins="0">
    <oddFooter>&amp;C&amp;P</oddFooter>
  </headerFooter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I26"/>
  <sheetViews>
    <sheetView topLeftCell="A13" workbookViewId="0">
      <selection activeCell="H34" sqref="H34"/>
    </sheetView>
  </sheetViews>
  <sheetFormatPr defaultRowHeight="15.75" x14ac:dyDescent="0.25"/>
  <cols>
    <col min="1" max="1" width="3.5703125" style="1" customWidth="1"/>
    <col min="2" max="4" width="9.140625" style="1"/>
    <col min="5" max="5" width="10.7109375" style="1" customWidth="1"/>
    <col min="6" max="7" width="9.140625" style="1"/>
    <col min="8" max="8" width="5" style="1" customWidth="1"/>
    <col min="9" max="9" width="10.140625" style="1" customWidth="1"/>
    <col min="10" max="10" width="11.7109375" style="1" customWidth="1"/>
    <col min="11" max="16384" width="9.140625" style="1"/>
  </cols>
  <sheetData>
    <row r="1" spans="1:9" x14ac:dyDescent="0.25">
      <c r="A1" s="2" t="str">
        <f>balans!A1</f>
        <v>STICHTING REKREATIEVE AKTIVITEITEN DE WILBERT</v>
      </c>
    </row>
    <row r="2" spans="1:9" x14ac:dyDescent="0.25">
      <c r="A2" s="2" t="str">
        <f>balans!A2</f>
        <v>TE KATWIJK</v>
      </c>
    </row>
    <row r="4" spans="1:9" x14ac:dyDescent="0.25">
      <c r="A4" s="2" t="s">
        <v>16</v>
      </c>
    </row>
    <row r="6" spans="1:9" x14ac:dyDescent="0.25">
      <c r="A6" s="13" t="s">
        <v>34</v>
      </c>
      <c r="I6" s="1" t="s">
        <v>17</v>
      </c>
    </row>
    <row r="8" spans="1:9" x14ac:dyDescent="0.25">
      <c r="A8" s="1" t="s">
        <v>43</v>
      </c>
      <c r="I8" s="14">
        <v>3</v>
      </c>
    </row>
    <row r="9" spans="1:9" x14ac:dyDescent="0.25">
      <c r="A9" s="1" t="s">
        <v>46</v>
      </c>
      <c r="I9" s="14">
        <v>4</v>
      </c>
    </row>
    <row r="10" spans="1:9" x14ac:dyDescent="0.25">
      <c r="A10" s="1" t="s">
        <v>47</v>
      </c>
      <c r="I10" s="14">
        <v>5</v>
      </c>
    </row>
    <row r="11" spans="1:9" x14ac:dyDescent="0.25">
      <c r="I11" s="14"/>
    </row>
    <row r="12" spans="1:9" x14ac:dyDescent="0.25">
      <c r="I12" s="14"/>
    </row>
    <row r="13" spans="1:9" x14ac:dyDescent="0.25">
      <c r="A13" s="2" t="s">
        <v>18</v>
      </c>
      <c r="I13" s="14"/>
    </row>
    <row r="14" spans="1:9" x14ac:dyDescent="0.25">
      <c r="I14" s="14"/>
    </row>
    <row r="15" spans="1:9" x14ac:dyDescent="0.25">
      <c r="A15" s="1" t="s">
        <v>215</v>
      </c>
      <c r="I15" s="14">
        <v>6</v>
      </c>
    </row>
    <row r="16" spans="1:9" x14ac:dyDescent="0.25">
      <c r="A16" s="1" t="s">
        <v>214</v>
      </c>
      <c r="I16" s="14">
        <v>7</v>
      </c>
    </row>
    <row r="17" spans="1:9" x14ac:dyDescent="0.25">
      <c r="A17" s="1" t="s">
        <v>172</v>
      </c>
      <c r="I17" s="14">
        <v>8</v>
      </c>
    </row>
    <row r="18" spans="1:9" x14ac:dyDescent="0.25">
      <c r="A18" s="1" t="s">
        <v>164</v>
      </c>
      <c r="I18" s="14">
        <v>9</v>
      </c>
    </row>
    <row r="19" spans="1:9" x14ac:dyDescent="0.25">
      <c r="I19" s="14"/>
    </row>
    <row r="20" spans="1:9" x14ac:dyDescent="0.25">
      <c r="A20" s="13" t="s">
        <v>38</v>
      </c>
      <c r="I20" s="14"/>
    </row>
    <row r="21" spans="1:9" x14ac:dyDescent="0.25">
      <c r="I21" s="14"/>
    </row>
    <row r="22" spans="1:9" x14ac:dyDescent="0.25">
      <c r="A22" s="1" t="s">
        <v>131</v>
      </c>
      <c r="I22" s="14">
        <v>14</v>
      </c>
    </row>
    <row r="23" spans="1:9" x14ac:dyDescent="0.25">
      <c r="I23" s="14"/>
    </row>
    <row r="24" spans="1:9" x14ac:dyDescent="0.25">
      <c r="A24" s="13" t="s">
        <v>73</v>
      </c>
      <c r="I24" s="14"/>
    </row>
    <row r="25" spans="1:9" x14ac:dyDescent="0.25">
      <c r="A25" s="1" t="s">
        <v>139</v>
      </c>
      <c r="I25" s="14">
        <v>15</v>
      </c>
    </row>
    <row r="26" spans="1:9" hidden="1" x14ac:dyDescent="0.25">
      <c r="A26" s="1" t="s">
        <v>74</v>
      </c>
      <c r="I26" s="14">
        <v>14</v>
      </c>
    </row>
  </sheetData>
  <phoneticPr fontId="10" type="noConversion"/>
  <pageMargins left="0.78740157480314965" right="0" top="0.98425196850393704" bottom="0.98425196850393704" header="0.51181102362204722" footer="0.51181102362204722"/>
  <pageSetup paperSize="9" firstPageNumber="42949672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0" workbookViewId="0">
      <selection activeCell="H34" sqref="H34"/>
    </sheetView>
  </sheetViews>
  <sheetFormatPr defaultRowHeight="12.75" x14ac:dyDescent="0.2"/>
  <cols>
    <col min="4" max="4" width="16.7109375" customWidth="1"/>
    <col min="8" max="8" width="15.140625" customWidth="1"/>
    <col min="9" max="9" width="11.140625" customWidth="1"/>
  </cols>
  <sheetData>
    <row r="1" spans="1:8" ht="15.75" x14ac:dyDescent="0.25">
      <c r="A1" s="2" t="str">
        <f>+gegevens!A1</f>
        <v>STICHTING REKREATIEVE AKTIVITEITEN DE WILBERT</v>
      </c>
    </row>
    <row r="2" spans="1:8" ht="15.75" x14ac:dyDescent="0.25">
      <c r="A2" s="2" t="str">
        <f>+gegevens!A2</f>
        <v>TE KATWIJK</v>
      </c>
    </row>
    <row r="3" spans="1:8" ht="15.75" x14ac:dyDescent="0.25">
      <c r="A3" s="2"/>
    </row>
    <row r="4" spans="1:8" ht="15.75" x14ac:dyDescent="0.25">
      <c r="A4" s="27" t="s">
        <v>95</v>
      </c>
    </row>
    <row r="5" spans="1:8" s="1" customFormat="1" ht="15.75" x14ac:dyDescent="0.25"/>
    <row r="6" spans="1:8" s="1" customFormat="1" ht="15.75" x14ac:dyDescent="0.25">
      <c r="A6" s="74" t="s">
        <v>226</v>
      </c>
      <c r="B6" s="74"/>
      <c r="C6" s="74"/>
      <c r="D6" s="74"/>
      <c r="E6" s="74"/>
      <c r="F6" s="74"/>
      <c r="G6" s="74"/>
      <c r="H6" s="74"/>
    </row>
    <row r="7" spans="1:8" s="1" customFormat="1" ht="15.75" x14ac:dyDescent="0.25">
      <c r="A7" s="74" t="s">
        <v>227</v>
      </c>
      <c r="B7" s="74"/>
      <c r="C7" s="74"/>
      <c r="D7" s="74"/>
      <c r="E7" s="74"/>
      <c r="F7" s="74"/>
      <c r="G7" s="74"/>
      <c r="H7" s="74"/>
    </row>
    <row r="8" spans="1:8" s="1" customFormat="1" ht="15.75" x14ac:dyDescent="0.25">
      <c r="A8" s="74" t="s">
        <v>228</v>
      </c>
      <c r="B8" s="74"/>
      <c r="C8" s="74"/>
      <c r="D8" s="74"/>
      <c r="E8" s="74"/>
      <c r="F8" s="74"/>
      <c r="G8" s="74"/>
      <c r="H8" s="74"/>
    </row>
    <row r="9" spans="1:8" s="1" customFormat="1" ht="15.75" x14ac:dyDescent="0.25">
      <c r="A9" s="74" t="s">
        <v>229</v>
      </c>
      <c r="B9" s="74"/>
      <c r="C9" s="74"/>
      <c r="D9" s="74"/>
      <c r="E9" s="74"/>
      <c r="F9" s="74"/>
      <c r="G9" s="74"/>
      <c r="H9" s="74"/>
    </row>
    <row r="10" spans="1:8" s="1" customFormat="1" ht="15.75" x14ac:dyDescent="0.25">
      <c r="A10" s="74" t="s">
        <v>230</v>
      </c>
      <c r="B10" s="74"/>
      <c r="C10" s="74"/>
      <c r="D10" s="74"/>
      <c r="E10" s="74"/>
      <c r="F10" s="74"/>
      <c r="G10" s="74"/>
      <c r="H10" s="74"/>
    </row>
    <row r="11" spans="1:8" s="1" customFormat="1" ht="15.75" x14ac:dyDescent="0.25">
      <c r="A11" s="74" t="s">
        <v>231</v>
      </c>
      <c r="B11" s="74"/>
      <c r="C11" s="74"/>
      <c r="D11" s="74"/>
      <c r="E11" s="74"/>
      <c r="F11" s="74"/>
      <c r="G11" s="74"/>
      <c r="H11" s="74"/>
    </row>
    <row r="12" spans="1:8" s="1" customFormat="1" ht="15.75" x14ac:dyDescent="0.25">
      <c r="A12" s="74" t="s">
        <v>232</v>
      </c>
      <c r="B12" s="74"/>
      <c r="C12" s="74"/>
      <c r="D12" s="74"/>
      <c r="E12" s="74"/>
      <c r="F12" s="74"/>
      <c r="G12" s="74"/>
      <c r="H12" s="74"/>
    </row>
    <row r="13" spans="1:8" s="1" customFormat="1" ht="15.75" x14ac:dyDescent="0.25">
      <c r="A13" s="1" t="s">
        <v>233</v>
      </c>
      <c r="B13" s="74"/>
      <c r="C13" s="74"/>
      <c r="D13" s="74"/>
      <c r="E13" s="74"/>
      <c r="F13" s="74"/>
      <c r="G13" s="74"/>
      <c r="H13" s="74"/>
    </row>
    <row r="14" spans="1:8" s="1" customFormat="1" ht="15.75" x14ac:dyDescent="0.25">
      <c r="A14" s="74" t="s">
        <v>237</v>
      </c>
      <c r="B14" s="74"/>
      <c r="C14" s="74"/>
      <c r="D14" s="74"/>
      <c r="E14" s="74"/>
      <c r="F14" s="74"/>
      <c r="G14" s="74"/>
      <c r="H14" s="74"/>
    </row>
    <row r="15" spans="1:8" s="1" customFormat="1" ht="15.75" x14ac:dyDescent="0.25">
      <c r="A15" s="1" t="s">
        <v>238</v>
      </c>
      <c r="B15" s="74"/>
      <c r="C15" s="74"/>
      <c r="D15" s="74"/>
      <c r="E15" s="74"/>
      <c r="F15" s="74"/>
      <c r="G15" s="74"/>
      <c r="H15" s="74"/>
    </row>
    <row r="16" spans="1:8" s="1" customFormat="1" ht="15.75" x14ac:dyDescent="0.25">
      <c r="A16" s="1" t="s">
        <v>234</v>
      </c>
      <c r="B16" s="74"/>
      <c r="C16" s="74"/>
      <c r="D16" s="74"/>
      <c r="E16" s="74"/>
      <c r="F16" s="74"/>
      <c r="G16" s="74"/>
      <c r="H16" s="74"/>
    </row>
    <row r="17" spans="1:8" s="1" customFormat="1" ht="15.75" x14ac:dyDescent="0.25">
      <c r="A17" s="74" t="s">
        <v>235</v>
      </c>
      <c r="B17" s="74"/>
      <c r="C17" s="74"/>
      <c r="D17" s="74"/>
      <c r="E17" s="74"/>
      <c r="F17" s="74"/>
      <c r="G17" s="74"/>
      <c r="H17" s="74"/>
    </row>
    <row r="18" spans="1:8" s="1" customFormat="1" ht="15.75" x14ac:dyDescent="0.25">
      <c r="A18" s="74" t="s">
        <v>236</v>
      </c>
      <c r="B18" s="74"/>
      <c r="C18" s="74"/>
      <c r="D18" s="74"/>
      <c r="E18" s="74"/>
      <c r="F18" s="74"/>
      <c r="G18" s="74"/>
      <c r="H18" s="74"/>
    </row>
    <row r="19" spans="1:8" s="1" customFormat="1" ht="15.75" x14ac:dyDescent="0.25">
      <c r="A19" s="74" t="s">
        <v>202</v>
      </c>
      <c r="B19" s="74"/>
      <c r="C19" s="74"/>
      <c r="D19" s="74"/>
      <c r="E19" s="74"/>
      <c r="F19" s="74"/>
      <c r="G19" s="74"/>
      <c r="H19" s="74"/>
    </row>
    <row r="20" spans="1:8" s="1" customFormat="1" ht="15.75" x14ac:dyDescent="0.25">
      <c r="A20" s="74"/>
      <c r="B20" s="74"/>
      <c r="C20" s="74"/>
      <c r="D20" s="74"/>
      <c r="E20" s="74"/>
      <c r="F20" s="74"/>
      <c r="G20" s="74"/>
      <c r="H20" s="74"/>
    </row>
    <row r="21" spans="1:8" s="1" customFormat="1" ht="15.75" x14ac:dyDescent="0.25">
      <c r="A21" s="74" t="s">
        <v>239</v>
      </c>
      <c r="B21" s="74"/>
      <c r="C21" s="74"/>
      <c r="D21" s="74"/>
      <c r="E21" s="74"/>
      <c r="F21" s="74"/>
      <c r="G21" s="74"/>
      <c r="H21" s="74"/>
    </row>
    <row r="22" spans="1:8" s="1" customFormat="1" ht="15.75" x14ac:dyDescent="0.25">
      <c r="A22" s="74" t="s">
        <v>196</v>
      </c>
      <c r="B22" s="74"/>
      <c r="C22" s="74"/>
      <c r="D22" s="74"/>
      <c r="E22" s="74"/>
      <c r="F22" s="74"/>
      <c r="G22" s="74"/>
      <c r="H22" s="74"/>
    </row>
    <row r="23" spans="1:8" s="1" customFormat="1" ht="15.75" x14ac:dyDescent="0.25">
      <c r="A23" s="74" t="s">
        <v>240</v>
      </c>
      <c r="B23" s="74"/>
      <c r="C23" s="74"/>
      <c r="D23" s="74"/>
      <c r="E23" s="74"/>
      <c r="F23" s="74"/>
      <c r="G23" s="74"/>
      <c r="H23" s="74"/>
    </row>
    <row r="24" spans="1:8" s="1" customFormat="1" ht="15.75" x14ac:dyDescent="0.25">
      <c r="B24" s="74"/>
      <c r="C24" s="74"/>
      <c r="D24" s="74"/>
      <c r="E24" s="74"/>
      <c r="F24" s="74"/>
      <c r="G24" s="74"/>
      <c r="H24" s="74"/>
    </row>
    <row r="25" spans="1:8" s="1" customFormat="1" ht="15.75" x14ac:dyDescent="0.25">
      <c r="A25" s="74"/>
      <c r="B25" s="74"/>
      <c r="C25" s="74"/>
      <c r="D25" s="74"/>
      <c r="E25" s="74"/>
      <c r="F25" s="74"/>
      <c r="G25" s="74"/>
      <c r="H25" s="74"/>
    </row>
    <row r="26" spans="1:8" s="1" customFormat="1" ht="15.75" x14ac:dyDescent="0.25"/>
    <row r="27" spans="1:8" s="1" customFormat="1" ht="15.75" x14ac:dyDescent="0.25"/>
    <row r="28" spans="1:8" s="1" customFormat="1" ht="15.75" x14ac:dyDescent="0.25"/>
    <row r="29" spans="1:8" s="1" customFormat="1" ht="15.75" x14ac:dyDescent="0.25"/>
    <row r="30" spans="1:8" s="1" customFormat="1" ht="15.75" x14ac:dyDescent="0.25"/>
  </sheetData>
  <phoneticPr fontId="10" type="noConversion"/>
  <pageMargins left="0.78740157480314965" right="0" top="0.98425196850393704" bottom="0.98425196850393704" header="0.51181102362204722" footer="0.51181102362204722"/>
  <pageSetup paperSize="9" firstPageNumber="3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7" zoomScale="115" zoomScaleNormal="115" workbookViewId="0">
      <selection activeCell="H34" sqref="H34"/>
    </sheetView>
  </sheetViews>
  <sheetFormatPr defaultRowHeight="12.75" x14ac:dyDescent="0.2"/>
  <cols>
    <col min="4" max="4" width="16.7109375" customWidth="1"/>
    <col min="8" max="8" width="13" customWidth="1"/>
  </cols>
  <sheetData>
    <row r="1" spans="1:4" ht="15.75" x14ac:dyDescent="0.25">
      <c r="A1" s="2" t="s">
        <v>76</v>
      </c>
    </row>
    <row r="2" spans="1:4" ht="15.75" x14ac:dyDescent="0.25">
      <c r="A2" s="2" t="s">
        <v>77</v>
      </c>
    </row>
    <row r="3" spans="1:4" ht="15.75" x14ac:dyDescent="0.25">
      <c r="A3" s="2"/>
    </row>
    <row r="4" spans="1:4" ht="15.75" x14ac:dyDescent="0.25">
      <c r="A4" s="27" t="s">
        <v>25</v>
      </c>
    </row>
    <row r="5" spans="1:4" s="1" customFormat="1" ht="15.75" x14ac:dyDescent="0.25"/>
    <row r="6" spans="1:4" s="1" customFormat="1" ht="15.75" x14ac:dyDescent="0.25">
      <c r="A6" s="1" t="s">
        <v>26</v>
      </c>
      <c r="D6" s="1" t="s">
        <v>78</v>
      </c>
    </row>
    <row r="7" spans="1:4" s="1" customFormat="1" ht="15.75" x14ac:dyDescent="0.25">
      <c r="A7" s="1" t="s">
        <v>187</v>
      </c>
      <c r="D7" s="1" t="s">
        <v>188</v>
      </c>
    </row>
    <row r="8" spans="1:4" s="1" customFormat="1" ht="15.75" x14ac:dyDescent="0.25">
      <c r="A8" s="1" t="s">
        <v>27</v>
      </c>
      <c r="D8" s="1" t="s">
        <v>189</v>
      </c>
    </row>
    <row r="9" spans="1:4" s="1" customFormat="1" ht="15.75" x14ac:dyDescent="0.25">
      <c r="A9" s="1" t="s">
        <v>184</v>
      </c>
      <c r="D9" s="80">
        <v>41166068</v>
      </c>
    </row>
    <row r="10" spans="1:4" s="1" customFormat="1" ht="15.75" x14ac:dyDescent="0.25">
      <c r="A10" s="1" t="s">
        <v>185</v>
      </c>
      <c r="D10" s="1" t="s">
        <v>186</v>
      </c>
    </row>
    <row r="11" spans="1:4" s="1" customFormat="1" ht="15.75" x14ac:dyDescent="0.25"/>
    <row r="12" spans="1:4" s="1" customFormat="1" ht="15.75" x14ac:dyDescent="0.25">
      <c r="A12" s="26" t="s">
        <v>28</v>
      </c>
    </row>
    <row r="13" spans="1:4" s="1" customFormat="1" ht="15.75" x14ac:dyDescent="0.25">
      <c r="A13" s="1" t="s">
        <v>29</v>
      </c>
      <c r="D13" s="1" t="s">
        <v>178</v>
      </c>
    </row>
    <row r="14" spans="1:4" s="1" customFormat="1" ht="15.75" x14ac:dyDescent="0.25">
      <c r="A14" s="1" t="s">
        <v>30</v>
      </c>
      <c r="D14" s="1" t="s">
        <v>137</v>
      </c>
    </row>
    <row r="15" spans="1:4" s="1" customFormat="1" ht="15.75" x14ac:dyDescent="0.25">
      <c r="A15" s="1" t="s">
        <v>31</v>
      </c>
      <c r="D15" s="1" t="s">
        <v>79</v>
      </c>
    </row>
    <row r="16" spans="1:4" s="1" customFormat="1" ht="15.75" x14ac:dyDescent="0.25">
      <c r="A16" s="1" t="s">
        <v>32</v>
      </c>
      <c r="D16" s="1" t="s">
        <v>80</v>
      </c>
    </row>
    <row r="17" spans="1:4" s="1" customFormat="1" ht="15.75" x14ac:dyDescent="0.25">
      <c r="D17" s="1" t="s">
        <v>103</v>
      </c>
    </row>
    <row r="18" spans="1:4" s="1" customFormat="1" ht="15.75" x14ac:dyDescent="0.25">
      <c r="D18" s="1" t="s">
        <v>134</v>
      </c>
    </row>
    <row r="19" spans="1:4" s="1" customFormat="1" ht="15.75" x14ac:dyDescent="0.25">
      <c r="D19" s="1" t="s">
        <v>217</v>
      </c>
    </row>
    <row r="20" spans="1:4" s="1" customFormat="1" ht="15.75" x14ac:dyDescent="0.25"/>
    <row r="21" spans="1:4" s="1" customFormat="1" ht="15.75" x14ac:dyDescent="0.25"/>
    <row r="22" spans="1:4" s="1" customFormat="1" ht="15.75" x14ac:dyDescent="0.25"/>
    <row r="23" spans="1:4" s="1" customFormat="1" ht="15.75" x14ac:dyDescent="0.25"/>
    <row r="24" spans="1:4" s="1" customFormat="1" ht="15.75" x14ac:dyDescent="0.25"/>
    <row r="25" spans="1:4" s="1" customFormat="1" ht="15.75" x14ac:dyDescent="0.25">
      <c r="A25" s="1" t="s">
        <v>33</v>
      </c>
    </row>
    <row r="26" spans="1:4" s="1" customFormat="1" ht="15.75" x14ac:dyDescent="0.25"/>
    <row r="27" spans="1:4" s="1" customFormat="1" ht="15.75" x14ac:dyDescent="0.25"/>
    <row r="28" spans="1:4" s="1" customFormat="1" ht="15.75" x14ac:dyDescent="0.25">
      <c r="A28" s="27" t="s">
        <v>35</v>
      </c>
    </row>
    <row r="29" spans="1:4" s="1" customFormat="1" ht="15.75" x14ac:dyDescent="0.25"/>
    <row r="30" spans="1:4" s="1" customFormat="1" ht="15.75" x14ac:dyDescent="0.25">
      <c r="A30" s="1" t="s">
        <v>82</v>
      </c>
    </row>
    <row r="31" spans="1:4" s="1" customFormat="1" ht="15.75" x14ac:dyDescent="0.25"/>
    <row r="32" spans="1:4" s="1" customFormat="1" ht="15.75" x14ac:dyDescent="0.25">
      <c r="A32" s="1" t="s">
        <v>36</v>
      </c>
    </row>
    <row r="33" spans="1:8" s="1" customFormat="1" ht="15.75" x14ac:dyDescent="0.25"/>
    <row r="34" spans="1:8" s="1" customFormat="1" ht="15.75" x14ac:dyDescent="0.25">
      <c r="A34" s="1" t="s">
        <v>112</v>
      </c>
      <c r="D34"/>
    </row>
    <row r="35" spans="1:8" s="1" customFormat="1" ht="15.75" x14ac:dyDescent="0.25">
      <c r="A35" s="1" t="s">
        <v>102</v>
      </c>
      <c r="D35"/>
    </row>
    <row r="36" spans="1:8" s="1" customFormat="1" ht="15.75" x14ac:dyDescent="0.25">
      <c r="A36" s="1" t="s">
        <v>93</v>
      </c>
      <c r="D36"/>
      <c r="E36"/>
    </row>
    <row r="37" spans="1:8" s="1" customFormat="1" ht="15.75" x14ac:dyDescent="0.25">
      <c r="D37"/>
      <c r="E37"/>
    </row>
    <row r="38" spans="1:8" s="1" customFormat="1" ht="15.75" x14ac:dyDescent="0.25">
      <c r="D38"/>
      <c r="E38"/>
      <c r="F38"/>
      <c r="G38"/>
      <c r="H38"/>
    </row>
    <row r="40" spans="1:8" ht="15.75" x14ac:dyDescent="0.25">
      <c r="A40" s="1"/>
    </row>
    <row r="41" spans="1:8" ht="15.75" x14ac:dyDescent="0.25">
      <c r="A41" s="1"/>
    </row>
    <row r="42" spans="1:8" ht="15.75" x14ac:dyDescent="0.25">
      <c r="A42" s="1"/>
    </row>
    <row r="43" spans="1:8" ht="15.75" x14ac:dyDescent="0.25">
      <c r="A43" s="1"/>
    </row>
    <row r="44" spans="1:8" ht="15.75" x14ac:dyDescent="0.25">
      <c r="A44" s="1"/>
    </row>
  </sheetData>
  <phoneticPr fontId="10" type="noConversion"/>
  <pageMargins left="0.78740157480314965" right="0" top="0.98425196850393704" bottom="0.98425196850393704" header="0.51181102362204722" footer="0.51181102362204722"/>
  <pageSetup paperSize="9" firstPageNumber="3" orientation="portrait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workbookViewId="0">
      <selection activeCell="H34" sqref="H34"/>
    </sheetView>
  </sheetViews>
  <sheetFormatPr defaultRowHeight="12.75" x14ac:dyDescent="0.2"/>
  <sheetData>
    <row r="1" spans="1:1" ht="15.75" x14ac:dyDescent="0.25">
      <c r="A1" s="2" t="str">
        <f>+gegevens!A1</f>
        <v>STICHTING REKREATIEVE AKTIVITEITEN DE WILBERT</v>
      </c>
    </row>
    <row r="2" spans="1:1" s="1" customFormat="1" ht="15.75" x14ac:dyDescent="0.25">
      <c r="A2" s="2" t="str">
        <f>+gegevens!A2</f>
        <v>TE KATWIJK</v>
      </c>
    </row>
    <row r="3" spans="1:1" s="1" customFormat="1" ht="15.75" x14ac:dyDescent="0.25">
      <c r="A3" s="2"/>
    </row>
    <row r="4" spans="1:1" s="1" customFormat="1" ht="15.75" x14ac:dyDescent="0.25">
      <c r="A4" s="1" t="s">
        <v>37</v>
      </c>
    </row>
    <row r="5" spans="1:1" s="1" customFormat="1" ht="15.75" x14ac:dyDescent="0.25">
      <c r="A5" s="1" t="s">
        <v>218</v>
      </c>
    </row>
    <row r="6" spans="1:1" s="1" customFormat="1" ht="15.75" x14ac:dyDescent="0.25"/>
    <row r="7" spans="1:1" s="1" customFormat="1" ht="15.75" x14ac:dyDescent="0.25"/>
    <row r="8" spans="1:1" s="1" customFormat="1" ht="15.75" x14ac:dyDescent="0.25">
      <c r="A8" s="1" t="s">
        <v>138</v>
      </c>
    </row>
    <row r="9" spans="1:1" s="1" customFormat="1" ht="15.75" x14ac:dyDescent="0.25"/>
    <row r="10" spans="1:1" s="1" customFormat="1" ht="15.75" x14ac:dyDescent="0.25"/>
    <row r="11" spans="1:1" s="1" customFormat="1" ht="15.75" x14ac:dyDescent="0.25"/>
    <row r="12" spans="1:1" s="1" customFormat="1" ht="15.75" x14ac:dyDescent="0.25">
      <c r="A12" s="1" t="s">
        <v>114</v>
      </c>
    </row>
    <row r="13" spans="1:1" s="1" customFormat="1" ht="15.75" x14ac:dyDescent="0.25"/>
    <row r="14" spans="1:1" s="1" customFormat="1" ht="15.75" x14ac:dyDescent="0.25"/>
    <row r="15" spans="1:1" s="1" customFormat="1" ht="15.75" x14ac:dyDescent="0.25"/>
    <row r="16" spans="1:1" s="1" customFormat="1" ht="15.75" x14ac:dyDescent="0.25">
      <c r="A16" s="1" t="s">
        <v>94</v>
      </c>
    </row>
    <row r="17" s="1" customFormat="1" ht="15.75" x14ac:dyDescent="0.25"/>
    <row r="18" s="1" customFormat="1" ht="15.75" x14ac:dyDescent="0.25"/>
    <row r="19" s="1" customFormat="1" ht="15.75" x14ac:dyDescent="0.25"/>
    <row r="20" s="1" customFormat="1" ht="15.75" x14ac:dyDescent="0.25"/>
    <row r="21" s="1" customFormat="1" ht="15.75" x14ac:dyDescent="0.25"/>
    <row r="22" s="1" customFormat="1" ht="15.75" x14ac:dyDescent="0.25"/>
    <row r="23" s="1" customFormat="1" ht="15.75" x14ac:dyDescent="0.25"/>
    <row r="24" s="1" customFormat="1" ht="15.75" x14ac:dyDescent="0.25"/>
    <row r="25" s="1" customFormat="1" ht="15.75" x14ac:dyDescent="0.25"/>
    <row r="26" s="1" customFormat="1" ht="15.75" x14ac:dyDescent="0.25"/>
  </sheetData>
  <phoneticPr fontId="10" type="noConversion"/>
  <pageMargins left="0.78740157480314965" right="0" top="0.98425196850393704" bottom="0.98425196850393704" header="0.51181102362204722" footer="0.51181102362204722"/>
  <pageSetup paperSize="9" firstPageNumber="3" orientation="portrait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N45"/>
  <sheetViews>
    <sheetView topLeftCell="A19" workbookViewId="0">
      <selection activeCell="H34" sqref="H34"/>
    </sheetView>
  </sheetViews>
  <sheetFormatPr defaultRowHeight="15.75" x14ac:dyDescent="0.25"/>
  <cols>
    <col min="1" max="1" width="11.7109375" style="1" customWidth="1"/>
    <col min="2" max="2" width="9.140625" style="1"/>
    <col min="3" max="3" width="4" style="1" customWidth="1"/>
    <col min="4" max="4" width="3.85546875" style="1" customWidth="1"/>
    <col min="5" max="5" width="3.5703125" style="1" customWidth="1"/>
    <col min="6" max="6" width="5.85546875" style="1" customWidth="1"/>
    <col min="7" max="7" width="11.7109375" style="1" customWidth="1"/>
    <col min="8" max="8" width="0.85546875" style="1" customWidth="1"/>
    <col min="9" max="9" width="11.7109375" style="4" customWidth="1"/>
    <col min="10" max="10" width="0.85546875" style="4" customWidth="1"/>
    <col min="11" max="16384" width="9.140625" style="1"/>
  </cols>
  <sheetData>
    <row r="1" spans="1:10" x14ac:dyDescent="0.25">
      <c r="A1" s="2" t="str">
        <f>+gegevens!A1</f>
        <v>STICHTING REKREATIEVE AKTIVITEITEN DE WILBERT</v>
      </c>
    </row>
    <row r="2" spans="1:10" x14ac:dyDescent="0.25">
      <c r="A2" s="2" t="str">
        <f>+gegevens!A2</f>
        <v>TE KATWIJK</v>
      </c>
    </row>
    <row r="4" spans="1:10" x14ac:dyDescent="0.25">
      <c r="A4" s="2" t="s">
        <v>215</v>
      </c>
    </row>
    <row r="5" spans="1:10" x14ac:dyDescent="0.25">
      <c r="A5" s="2"/>
    </row>
    <row r="6" spans="1:10" x14ac:dyDescent="0.25">
      <c r="G6" s="75">
        <v>2017</v>
      </c>
      <c r="H6" s="21"/>
      <c r="I6" s="78" t="s">
        <v>216</v>
      </c>
    </row>
    <row r="7" spans="1:10" hidden="1" x14ac:dyDescent="0.25">
      <c r="G7" s="21"/>
      <c r="H7" s="21"/>
      <c r="I7" s="22" t="s">
        <v>4</v>
      </c>
      <c r="J7" s="11"/>
    </row>
    <row r="8" spans="1:10" x14ac:dyDescent="0.25">
      <c r="G8" s="21" t="s">
        <v>49</v>
      </c>
      <c r="H8" s="21"/>
      <c r="I8" s="21" t="s">
        <v>49</v>
      </c>
    </row>
    <row r="9" spans="1:10" x14ac:dyDescent="0.25">
      <c r="A9" s="1" t="s">
        <v>5</v>
      </c>
    </row>
    <row r="10" spans="1:10" x14ac:dyDescent="0.25">
      <c r="I10" s="5" t="s">
        <v>6</v>
      </c>
    </row>
    <row r="11" spans="1:10" x14ac:dyDescent="0.25">
      <c r="A11" s="2" t="s">
        <v>7</v>
      </c>
    </row>
    <row r="13" spans="1:10" x14ac:dyDescent="0.25">
      <c r="A13" s="1" t="s">
        <v>8</v>
      </c>
      <c r="G13" s="60">
        <f>+toelbal!F18</f>
        <v>0</v>
      </c>
      <c r="I13" s="60">
        <f>+toelbal!H18</f>
        <v>0</v>
      </c>
    </row>
    <row r="14" spans="1:10" x14ac:dyDescent="0.25">
      <c r="I14" s="18"/>
      <c r="J14" s="9"/>
    </row>
    <row r="16" spans="1:10" x14ac:dyDescent="0.25">
      <c r="A16" s="2" t="s">
        <v>9</v>
      </c>
    </row>
    <row r="17" spans="1:14" x14ac:dyDescent="0.25">
      <c r="A17" s="1" t="s">
        <v>109</v>
      </c>
      <c r="G17" s="63">
        <f>toelbal!F32</f>
        <v>0</v>
      </c>
      <c r="I17" s="63">
        <f>toelbal!H32</f>
        <v>0</v>
      </c>
      <c r="L17" s="4"/>
    </row>
    <row r="18" spans="1:14" x14ac:dyDescent="0.25">
      <c r="A18" s="1" t="s">
        <v>10</v>
      </c>
      <c r="L18" s="4"/>
    </row>
    <row r="19" spans="1:14" x14ac:dyDescent="0.25">
      <c r="A19" s="1" t="s">
        <v>130</v>
      </c>
      <c r="G19" s="4">
        <f>toelbal!F51</f>
        <v>6500</v>
      </c>
      <c r="I19" s="4">
        <f>toelbal!H51</f>
        <v>5977</v>
      </c>
      <c r="L19" s="4"/>
    </row>
    <row r="20" spans="1:14" x14ac:dyDescent="0.25">
      <c r="A20" s="1" t="s">
        <v>11</v>
      </c>
      <c r="G20" s="4">
        <f>toelbal!F62</f>
        <v>361341</v>
      </c>
      <c r="I20" s="4">
        <f>toelbal!H62</f>
        <v>344798</v>
      </c>
      <c r="J20" s="9"/>
      <c r="L20" s="4"/>
      <c r="N20" s="4">
        <f>G20-I20</f>
        <v>16543</v>
      </c>
    </row>
    <row r="22" spans="1:14" x14ac:dyDescent="0.25">
      <c r="G22" s="19">
        <f>SUM(G17:G21)</f>
        <v>367841</v>
      </c>
      <c r="I22" s="19">
        <f>SUM(I17:I21)</f>
        <v>350775</v>
      </c>
    </row>
    <row r="24" spans="1:14" ht="16.5" thickBot="1" x14ac:dyDescent="0.3">
      <c r="G24" s="6">
        <f>SUM(G22+G13)</f>
        <v>367841</v>
      </c>
      <c r="I24" s="6">
        <f>SUM(I22+I13)</f>
        <v>350775</v>
      </c>
      <c r="N24" s="4"/>
    </row>
    <row r="25" spans="1:14" ht="16.5" thickTop="1" x14ac:dyDescent="0.25">
      <c r="G25" s="9"/>
      <c r="I25" s="9"/>
    </row>
    <row r="26" spans="1:14" x14ac:dyDescent="0.25">
      <c r="G26" s="9"/>
      <c r="I26" s="9"/>
    </row>
    <row r="28" spans="1:14" x14ac:dyDescent="0.25">
      <c r="A28" s="1" t="s">
        <v>12</v>
      </c>
    </row>
    <row r="30" spans="1:14" x14ac:dyDescent="0.25">
      <c r="A30" s="2" t="s">
        <v>13</v>
      </c>
      <c r="G30" s="4"/>
      <c r="N30" s="4"/>
    </row>
    <row r="31" spans="1:14" x14ac:dyDescent="0.25">
      <c r="A31" s="1" t="s">
        <v>39</v>
      </c>
      <c r="G31" s="9">
        <f>toelbal!F74</f>
        <v>357258</v>
      </c>
      <c r="H31" s="3"/>
      <c r="I31" s="9">
        <f>toelbal!H74</f>
        <v>340739</v>
      </c>
      <c r="J31" s="9"/>
      <c r="K31" s="4"/>
      <c r="N31" s="4">
        <f>G31-I31</f>
        <v>16519</v>
      </c>
    </row>
    <row r="32" spans="1:14" x14ac:dyDescent="0.25">
      <c r="G32" s="4"/>
      <c r="J32" s="9"/>
    </row>
    <row r="33" spans="1:10" x14ac:dyDescent="0.25">
      <c r="A33" s="2" t="s">
        <v>135</v>
      </c>
      <c r="G33" s="4"/>
      <c r="J33" s="9"/>
    </row>
    <row r="34" spans="1:10" x14ac:dyDescent="0.25">
      <c r="A34" s="1" t="s">
        <v>136</v>
      </c>
      <c r="G34" s="4">
        <f>toelbal!F79</f>
        <v>300</v>
      </c>
      <c r="I34" s="63">
        <f>toelbal!H79</f>
        <v>300</v>
      </c>
      <c r="J34" s="9"/>
    </row>
    <row r="35" spans="1:10" x14ac:dyDescent="0.25">
      <c r="G35" s="9"/>
      <c r="H35" s="3"/>
      <c r="I35" s="9"/>
    </row>
    <row r="36" spans="1:10" x14ac:dyDescent="0.25">
      <c r="A36" s="2" t="s">
        <v>14</v>
      </c>
      <c r="B36" s="2"/>
      <c r="C36" s="2"/>
    </row>
    <row r="37" spans="1:10" x14ac:dyDescent="0.25">
      <c r="A37" s="2" t="s">
        <v>20</v>
      </c>
      <c r="B37" s="2"/>
      <c r="C37" s="2"/>
      <c r="G37" s="4">
        <f>toelbal!F87</f>
        <v>10283</v>
      </c>
      <c r="I37" s="4">
        <f>toelbal!H87</f>
        <v>9736</v>
      </c>
    </row>
    <row r="39" spans="1:10" ht="16.5" thickBot="1" x14ac:dyDescent="0.3">
      <c r="G39" s="6">
        <f>SUM(G31:G37)</f>
        <v>367841</v>
      </c>
      <c r="H39" s="6">
        <f>SUM(H31:H37)</f>
        <v>0</v>
      </c>
      <c r="I39" s="6">
        <f>SUM(I31:I37)</f>
        <v>350775</v>
      </c>
    </row>
    <row r="40" spans="1:10" ht="16.5" thickTop="1" x14ac:dyDescent="0.25">
      <c r="G40" s="9"/>
      <c r="I40" s="9"/>
    </row>
    <row r="42" spans="1:10" x14ac:dyDescent="0.25">
      <c r="B42" s="4"/>
      <c r="G42" s="4"/>
    </row>
    <row r="43" spans="1:10" x14ac:dyDescent="0.25">
      <c r="B43" s="4"/>
    </row>
    <row r="44" spans="1:10" x14ac:dyDescent="0.25">
      <c r="B44" s="4"/>
    </row>
    <row r="45" spans="1:10" x14ac:dyDescent="0.25">
      <c r="B45" s="4"/>
    </row>
  </sheetData>
  <phoneticPr fontId="10" type="noConversion"/>
  <pageMargins left="0.78740157480314965" right="0" top="0.98425196850393704" bottom="0.98425196850393704" header="0.51181102362204722" footer="0.51181102362204722"/>
  <pageSetup paperSize="9" firstPageNumber="3" orientation="portrait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J32"/>
  <sheetViews>
    <sheetView topLeftCell="A17" zoomScaleNormal="100" workbookViewId="0">
      <selection activeCell="H34" sqref="H34"/>
    </sheetView>
  </sheetViews>
  <sheetFormatPr defaultColWidth="11.7109375" defaultRowHeight="15.75" x14ac:dyDescent="0.25"/>
  <cols>
    <col min="1" max="1" width="30.7109375" style="1" customWidth="1"/>
    <col min="2" max="2" width="9.140625" style="1" customWidth="1"/>
    <col min="3" max="3" width="10.7109375" style="1" customWidth="1"/>
    <col min="4" max="4" width="0.85546875" style="1" customWidth="1"/>
    <col min="5" max="5" width="11.7109375" style="1" hidden="1" customWidth="1"/>
    <col min="6" max="6" width="0.85546875" style="1" hidden="1" customWidth="1"/>
    <col min="7" max="7" width="11.7109375" style="1" hidden="1" customWidth="1"/>
    <col min="8" max="8" width="0.85546875" style="1" hidden="1" customWidth="1"/>
    <col min="9" max="9" width="11.7109375" style="4" customWidth="1"/>
    <col min="10" max="10" width="0.85546875" style="1" customWidth="1"/>
    <col min="11" max="16384" width="11.7109375" style="1"/>
  </cols>
  <sheetData>
    <row r="1" spans="1:10" x14ac:dyDescent="0.25">
      <c r="A1" s="2" t="str">
        <f>balans!A1</f>
        <v>STICHTING REKREATIEVE AKTIVITEITEN DE WILBERT</v>
      </c>
    </row>
    <row r="2" spans="1:10" x14ac:dyDescent="0.25">
      <c r="A2" s="2" t="str">
        <f>balans!A2</f>
        <v>TE KATWIJK</v>
      </c>
    </row>
    <row r="4" spans="1:10" x14ac:dyDescent="0.25">
      <c r="A4" s="2" t="s">
        <v>214</v>
      </c>
    </row>
    <row r="5" spans="1:10" x14ac:dyDescent="0.25">
      <c r="A5" s="2"/>
    </row>
    <row r="6" spans="1:10" x14ac:dyDescent="0.25">
      <c r="C6" s="13" t="s">
        <v>45</v>
      </c>
      <c r="D6" s="13"/>
      <c r="E6" s="13"/>
      <c r="F6" s="13"/>
      <c r="G6" s="13" t="s">
        <v>44</v>
      </c>
      <c r="H6" s="13"/>
      <c r="I6" s="13" t="s">
        <v>45</v>
      </c>
    </row>
    <row r="7" spans="1:10" x14ac:dyDescent="0.25">
      <c r="C7" s="48">
        <v>2017</v>
      </c>
      <c r="E7" s="16" t="s">
        <v>15</v>
      </c>
      <c r="G7" s="24">
        <f>balans!G6</f>
        <v>2017</v>
      </c>
      <c r="H7" s="23"/>
      <c r="I7" s="46" t="str">
        <f>balans!I6</f>
        <v>2016</v>
      </c>
      <c r="J7" s="12"/>
    </row>
    <row r="8" spans="1:10" x14ac:dyDescent="0.25">
      <c r="C8" s="31" t="s">
        <v>49</v>
      </c>
      <c r="E8" s="1" t="s">
        <v>0</v>
      </c>
      <c r="G8" s="21" t="str">
        <f>balans!G8</f>
        <v>€</v>
      </c>
      <c r="H8" s="23"/>
      <c r="I8" s="21" t="str">
        <f>balans!I8</f>
        <v>€</v>
      </c>
      <c r="J8" s="7"/>
    </row>
    <row r="9" spans="1:10" x14ac:dyDescent="0.25">
      <c r="A9" s="1" t="s">
        <v>2</v>
      </c>
    </row>
    <row r="10" spans="1:10" x14ac:dyDescent="0.25">
      <c r="A10" s="13"/>
    </row>
    <row r="11" spans="1:10" x14ac:dyDescent="0.25">
      <c r="A11" s="1" t="s">
        <v>50</v>
      </c>
      <c r="C11" s="33">
        <f>toelrek!C12</f>
        <v>13707</v>
      </c>
      <c r="D11" s="33"/>
      <c r="E11" s="33"/>
      <c r="F11" s="33"/>
      <c r="G11" s="33">
        <v>0</v>
      </c>
      <c r="H11" s="33"/>
      <c r="I11" s="33">
        <f>toelrek!G12</f>
        <v>12812</v>
      </c>
    </row>
    <row r="12" spans="1:10" hidden="1" x14ac:dyDescent="0.25">
      <c r="A12" s="1" t="s">
        <v>41</v>
      </c>
      <c r="C12" s="33">
        <f>toelrek!C18</f>
        <v>0</v>
      </c>
      <c r="D12" s="33"/>
      <c r="E12" s="33"/>
      <c r="F12" s="33"/>
      <c r="G12" s="33">
        <v>0</v>
      </c>
      <c r="H12" s="33"/>
      <c r="I12" s="33">
        <f>toelrek!G18</f>
        <v>0</v>
      </c>
    </row>
    <row r="13" spans="1:10" x14ac:dyDescent="0.25">
      <c r="A13" s="1" t="s">
        <v>91</v>
      </c>
      <c r="C13" s="33">
        <f>toelrek!C27</f>
        <v>21774</v>
      </c>
      <c r="D13" s="33"/>
      <c r="E13" s="33"/>
      <c r="F13" s="33"/>
      <c r="G13" s="33">
        <v>0</v>
      </c>
      <c r="H13" s="33"/>
      <c r="I13" s="33">
        <f>toelrek!G27</f>
        <v>19432</v>
      </c>
    </row>
    <row r="14" spans="1:10" x14ac:dyDescent="0.25">
      <c r="A14" s="1" t="s">
        <v>106</v>
      </c>
      <c r="C14" s="33">
        <f>toelrek!C32</f>
        <v>27</v>
      </c>
      <c r="D14" s="33"/>
      <c r="E14" s="33"/>
      <c r="F14" s="33"/>
      <c r="G14" s="33">
        <v>0</v>
      </c>
      <c r="H14" s="33"/>
      <c r="I14" s="33">
        <f>toelrek!G32</f>
        <v>516</v>
      </c>
    </row>
    <row r="15" spans="1:10" ht="15.75" customHeight="1" x14ac:dyDescent="0.25">
      <c r="C15" s="33"/>
      <c r="D15" s="33"/>
      <c r="E15" s="33"/>
      <c r="F15" s="33"/>
      <c r="G15" s="33"/>
      <c r="H15" s="33"/>
      <c r="I15" s="33"/>
    </row>
    <row r="16" spans="1:10" x14ac:dyDescent="0.25">
      <c r="C16" s="37">
        <f>SUM(C11:C15)</f>
        <v>35508</v>
      </c>
      <c r="D16" s="33"/>
      <c r="E16" s="37">
        <f>SUM(E11:E15)</f>
        <v>0</v>
      </c>
      <c r="F16" s="33"/>
      <c r="G16" s="37">
        <f>SUM(G11:G15)</f>
        <v>0</v>
      </c>
      <c r="H16" s="33"/>
      <c r="I16" s="37">
        <f>SUM(I11:I15)</f>
        <v>32760</v>
      </c>
      <c r="J16" s="3"/>
    </row>
    <row r="17" spans="1:10" x14ac:dyDescent="0.25">
      <c r="C17" s="33"/>
      <c r="D17" s="33"/>
      <c r="E17" s="33"/>
      <c r="F17" s="33"/>
      <c r="G17" s="35"/>
      <c r="H17" s="33"/>
      <c r="I17" s="35"/>
    </row>
    <row r="18" spans="1:10" x14ac:dyDescent="0.25">
      <c r="A18" s="1" t="s">
        <v>1</v>
      </c>
      <c r="C18" s="33"/>
      <c r="D18" s="33"/>
      <c r="E18" s="33"/>
      <c r="F18" s="33"/>
      <c r="G18" s="33"/>
      <c r="H18" s="33"/>
      <c r="I18" s="33"/>
    </row>
    <row r="19" spans="1:10" x14ac:dyDescent="0.25">
      <c r="C19" s="33"/>
      <c r="D19" s="33"/>
      <c r="E19" s="33"/>
      <c r="F19" s="33"/>
      <c r="G19" s="33"/>
      <c r="H19" s="33"/>
      <c r="I19" s="33"/>
    </row>
    <row r="20" spans="1:10" x14ac:dyDescent="0.25">
      <c r="A20" s="1" t="s">
        <v>51</v>
      </c>
      <c r="C20" s="54">
        <v>0</v>
      </c>
      <c r="D20" s="33"/>
      <c r="E20" s="33"/>
      <c r="F20" s="33"/>
      <c r="G20" s="33">
        <v>0</v>
      </c>
      <c r="H20" s="33"/>
      <c r="I20" s="54">
        <v>0</v>
      </c>
    </row>
    <row r="21" spans="1:10" x14ac:dyDescent="0.25">
      <c r="A21" s="1" t="s">
        <v>42</v>
      </c>
      <c r="C21" s="33">
        <f>+toelrek!C78</f>
        <v>18989</v>
      </c>
      <c r="D21" s="33"/>
      <c r="E21" s="33"/>
      <c r="F21" s="33"/>
      <c r="G21" s="33">
        <v>0</v>
      </c>
      <c r="H21" s="33"/>
      <c r="I21" s="33">
        <f>toelrek!G78</f>
        <v>25536</v>
      </c>
    </row>
    <row r="22" spans="1:10" ht="15.75" customHeight="1" x14ac:dyDescent="0.25">
      <c r="C22" s="33"/>
      <c r="D22" s="33"/>
      <c r="E22" s="33"/>
      <c r="F22" s="33"/>
      <c r="G22" s="33"/>
      <c r="H22" s="33"/>
      <c r="I22" s="33"/>
    </row>
    <row r="23" spans="1:10" x14ac:dyDescent="0.25">
      <c r="C23" s="38">
        <f>SUM(C20:C22)</f>
        <v>18989</v>
      </c>
      <c r="D23" s="33"/>
      <c r="E23" s="37">
        <f>SUM(E21:E22)</f>
        <v>0</v>
      </c>
      <c r="F23" s="33"/>
      <c r="G23" s="38">
        <f>SUM(G20:G22)</f>
        <v>0</v>
      </c>
      <c r="H23" s="33"/>
      <c r="I23" s="38">
        <f>SUM(I20:I22)</f>
        <v>25536</v>
      </c>
      <c r="J23" s="3"/>
    </row>
    <row r="24" spans="1:10" x14ac:dyDescent="0.25">
      <c r="C24" s="39"/>
      <c r="D24" s="33"/>
      <c r="E24" s="33"/>
      <c r="F24" s="33"/>
      <c r="G24" s="39"/>
      <c r="H24" s="33"/>
      <c r="I24" s="39"/>
    </row>
    <row r="25" spans="1:10" ht="16.5" thickBot="1" x14ac:dyDescent="0.3">
      <c r="A25" s="1" t="s">
        <v>3</v>
      </c>
      <c r="C25" s="34">
        <f>C16-C23</f>
        <v>16519</v>
      </c>
      <c r="D25" s="33"/>
      <c r="E25" s="34">
        <f>SUM(E23-E16)</f>
        <v>0</v>
      </c>
      <c r="F25" s="33"/>
      <c r="G25" s="34">
        <f>G16-G23</f>
        <v>0</v>
      </c>
      <c r="H25" s="33"/>
      <c r="I25" s="34">
        <f>I16-I23</f>
        <v>7224</v>
      </c>
      <c r="J25" s="3"/>
    </row>
    <row r="26" spans="1:10" ht="16.5" thickTop="1" x14ac:dyDescent="0.25">
      <c r="C26" s="33"/>
      <c r="D26" s="33"/>
      <c r="E26" s="33"/>
      <c r="F26" s="33"/>
      <c r="G26" s="33"/>
      <c r="H26" s="33"/>
      <c r="I26" s="33"/>
    </row>
    <row r="27" spans="1:10" x14ac:dyDescent="0.25">
      <c r="A27" s="1" t="s">
        <v>40</v>
      </c>
      <c r="C27" s="33"/>
      <c r="D27" s="33"/>
      <c r="E27" s="33"/>
      <c r="F27" s="33"/>
      <c r="G27" s="33"/>
      <c r="H27" s="33"/>
      <c r="I27" s="33"/>
    </row>
    <row r="28" spans="1:10" x14ac:dyDescent="0.25">
      <c r="A28" s="1" t="s">
        <v>39</v>
      </c>
      <c r="C28" s="33">
        <f>C25</f>
        <v>16519</v>
      </c>
      <c r="D28" s="33"/>
      <c r="E28" s="33"/>
      <c r="F28" s="33"/>
      <c r="G28" s="33">
        <v>0</v>
      </c>
      <c r="H28" s="33"/>
      <c r="I28" s="33">
        <f>I25</f>
        <v>7224</v>
      </c>
    </row>
    <row r="29" spans="1:10" x14ac:dyDescent="0.25">
      <c r="C29" s="33"/>
      <c r="D29" s="33"/>
      <c r="E29" s="33"/>
      <c r="F29" s="33"/>
      <c r="G29" s="33"/>
      <c r="H29" s="33"/>
      <c r="I29" s="33"/>
    </row>
    <row r="30" spans="1:10" ht="6" customHeight="1" x14ac:dyDescent="0.25">
      <c r="C30" s="33"/>
      <c r="D30" s="33"/>
      <c r="E30" s="33"/>
      <c r="F30" s="33"/>
      <c r="G30" s="33"/>
      <c r="H30" s="33"/>
      <c r="I30" s="40"/>
    </row>
    <row r="31" spans="1:10" ht="16.5" thickBot="1" x14ac:dyDescent="0.3">
      <c r="C31" s="34">
        <f>SUM(C28:C30)</f>
        <v>16519</v>
      </c>
      <c r="D31" s="33"/>
      <c r="E31" s="33"/>
      <c r="F31" s="33"/>
      <c r="G31" s="34">
        <f>SUM(G28:G30)</f>
        <v>0</v>
      </c>
      <c r="H31" s="33"/>
      <c r="I31" s="34">
        <f>SUM(I28:I30)</f>
        <v>7224</v>
      </c>
    </row>
    <row r="32" spans="1:10" ht="16.5" thickTop="1" x14ac:dyDescent="0.25"/>
  </sheetData>
  <phoneticPr fontId="10" type="noConversion"/>
  <pageMargins left="0.78740157480314965" right="0" top="0.98425196850393704" bottom="0.98425196850393704" header="0.51181102362204722" footer="0.51181102362204722"/>
  <pageSetup paperSize="9" firstPageNumber="3" orientation="portrait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29" zoomScaleNormal="100" workbookViewId="0">
      <selection activeCell="H34" sqref="H34"/>
    </sheetView>
  </sheetViews>
  <sheetFormatPr defaultRowHeight="15.75" x14ac:dyDescent="0.25"/>
  <cols>
    <col min="1" max="1" width="43.7109375" customWidth="1"/>
    <col min="2" max="2" width="14.85546875" style="4" customWidth="1"/>
    <col min="3" max="3" width="5.7109375" style="1" customWidth="1"/>
    <col min="4" max="4" width="14.85546875" style="4" customWidth="1"/>
    <col min="5" max="5" width="0.85546875" customWidth="1"/>
    <col min="10" max="10" width="10.140625" bestFit="1" customWidth="1"/>
    <col min="15" max="17" width="0" hidden="1" customWidth="1"/>
    <col min="19" max="19" width="13.42578125" bestFit="1" customWidth="1"/>
    <col min="21" max="21" width="13.42578125" bestFit="1" customWidth="1"/>
  </cols>
  <sheetData>
    <row r="1" spans="1:4" x14ac:dyDescent="0.25">
      <c r="A1" s="2" t="str">
        <f>balans!A1</f>
        <v>STICHTING REKREATIEVE AKTIVITEITEN DE WILBERT</v>
      </c>
      <c r="B1" s="1"/>
    </row>
    <row r="2" spans="1:4" x14ac:dyDescent="0.25">
      <c r="A2" s="2" t="str">
        <f>balans!A2</f>
        <v>TE KATWIJK</v>
      </c>
      <c r="B2" s="1"/>
    </row>
    <row r="3" spans="1:4" x14ac:dyDescent="0.25">
      <c r="A3" s="2"/>
      <c r="B3" s="1"/>
    </row>
    <row r="4" spans="1:4" x14ac:dyDescent="0.25">
      <c r="A4" s="2" t="s">
        <v>205</v>
      </c>
    </row>
    <row r="5" spans="1:4" x14ac:dyDescent="0.25">
      <c r="B5" s="65">
        <v>2017</v>
      </c>
      <c r="C5" s="14"/>
      <c r="D5" s="65">
        <v>2016</v>
      </c>
    </row>
    <row r="6" spans="1:4" x14ac:dyDescent="0.25">
      <c r="B6" s="25" t="s">
        <v>49</v>
      </c>
      <c r="D6" s="25" t="s">
        <v>49</v>
      </c>
    </row>
    <row r="7" spans="1:4" ht="15.75" customHeight="1" x14ac:dyDescent="0.25">
      <c r="A7" s="2" t="s">
        <v>142</v>
      </c>
      <c r="B7" s="66"/>
      <c r="C7" s="3"/>
      <c r="D7" s="66"/>
    </row>
    <row r="8" spans="1:4" ht="12.75" customHeight="1" x14ac:dyDescent="0.25">
      <c r="B8" s="9"/>
      <c r="D8" s="9"/>
    </row>
    <row r="9" spans="1:4" x14ac:dyDescent="0.25">
      <c r="A9" s="3" t="s">
        <v>143</v>
      </c>
      <c r="B9" s="4">
        <f>rekening!C25</f>
        <v>16519</v>
      </c>
      <c r="D9" s="4">
        <v>7224</v>
      </c>
    </row>
    <row r="10" spans="1:4" x14ac:dyDescent="0.25">
      <c r="A10" s="3"/>
    </row>
    <row r="11" spans="1:4" x14ac:dyDescent="0.25">
      <c r="A11" s="3" t="s">
        <v>144</v>
      </c>
      <c r="B11" s="9"/>
      <c r="C11" s="3"/>
      <c r="D11" s="9"/>
    </row>
    <row r="12" spans="1:4" x14ac:dyDescent="0.25">
      <c r="A12" s="3" t="s">
        <v>145</v>
      </c>
      <c r="B12" s="67" t="s">
        <v>101</v>
      </c>
      <c r="C12" s="3"/>
      <c r="D12" s="67" t="s">
        <v>101</v>
      </c>
    </row>
    <row r="13" spans="1:4" x14ac:dyDescent="0.25">
      <c r="A13" s="3" t="s">
        <v>146</v>
      </c>
      <c r="B13" s="67" t="s">
        <v>101</v>
      </c>
      <c r="C13" s="3"/>
      <c r="D13" s="67" t="s">
        <v>101</v>
      </c>
    </row>
    <row r="14" spans="1:4" x14ac:dyDescent="0.25">
      <c r="A14" s="3" t="s">
        <v>147</v>
      </c>
      <c r="B14" s="67" t="s">
        <v>101</v>
      </c>
      <c r="C14" s="67"/>
      <c r="D14" s="67" t="s">
        <v>101</v>
      </c>
    </row>
    <row r="15" spans="1:4" x14ac:dyDescent="0.25">
      <c r="A15" s="3"/>
      <c r="B15" s="19">
        <v>0</v>
      </c>
      <c r="C15" s="3"/>
      <c r="D15" s="19">
        <f>SUM(D12:D14)</f>
        <v>0</v>
      </c>
    </row>
    <row r="16" spans="1:4" x14ac:dyDescent="0.25">
      <c r="A16" s="3"/>
      <c r="B16" s="9"/>
      <c r="C16" s="3"/>
      <c r="D16" s="9"/>
    </row>
    <row r="17" spans="1:10" x14ac:dyDescent="0.25">
      <c r="A17" s="3" t="s">
        <v>148</v>
      </c>
      <c r="B17" s="9"/>
      <c r="C17" s="3"/>
      <c r="D17" s="9"/>
    </row>
    <row r="18" spans="1:10" x14ac:dyDescent="0.25">
      <c r="A18" s="3" t="s">
        <v>141</v>
      </c>
      <c r="B18" s="67">
        <f>(balans!I19+balans!I17-balans!G19-balans!G17)</f>
        <v>-523</v>
      </c>
      <c r="C18" s="68"/>
      <c r="D18" s="67">
        <v>9059</v>
      </c>
      <c r="E18" s="69" t="s">
        <v>149</v>
      </c>
    </row>
    <row r="19" spans="1:10" x14ac:dyDescent="0.25">
      <c r="A19" s="3" t="s">
        <v>150</v>
      </c>
      <c r="B19" s="67">
        <f>-(balans!I37-balans!G37)</f>
        <v>547</v>
      </c>
      <c r="C19" s="68"/>
      <c r="D19" s="67">
        <v>6068</v>
      </c>
      <c r="E19" s="69"/>
      <c r="J19" s="70"/>
    </row>
    <row r="20" spans="1:10" ht="11.25" customHeight="1" x14ac:dyDescent="0.25">
      <c r="A20" s="3"/>
      <c r="B20" s="17"/>
      <c r="C20" s="3"/>
      <c r="D20" s="17"/>
    </row>
    <row r="21" spans="1:10" x14ac:dyDescent="0.25">
      <c r="A21" s="3"/>
      <c r="B21" s="19">
        <f>SUM(B18:B19)</f>
        <v>24</v>
      </c>
      <c r="C21" s="71"/>
      <c r="D21" s="19">
        <f>SUM(D18:D19)</f>
        <v>15127</v>
      </c>
    </row>
    <row r="22" spans="1:10" ht="24" customHeight="1" x14ac:dyDescent="0.25">
      <c r="A22" s="3"/>
      <c r="B22" s="9"/>
      <c r="C22" s="3"/>
      <c r="D22" s="9"/>
    </row>
    <row r="23" spans="1:10" x14ac:dyDescent="0.25">
      <c r="A23" s="3" t="s">
        <v>151</v>
      </c>
      <c r="B23" s="19">
        <f>SUM(B21,B9,B15)</f>
        <v>16543</v>
      </c>
      <c r="C23" s="3"/>
      <c r="D23" s="19">
        <f>SUM(D21,D9,D15)</f>
        <v>22351</v>
      </c>
    </row>
    <row r="24" spans="1:10" x14ac:dyDescent="0.25">
      <c r="B24" s="9"/>
      <c r="C24" s="9"/>
      <c r="D24" s="9"/>
    </row>
    <row r="25" spans="1:10" ht="9" customHeight="1" x14ac:dyDescent="0.25">
      <c r="B25" s="9"/>
      <c r="C25" s="3"/>
      <c r="D25" s="9"/>
    </row>
    <row r="26" spans="1:10" x14ac:dyDescent="0.25">
      <c r="A26" s="2" t="s">
        <v>152</v>
      </c>
      <c r="B26" s="9"/>
      <c r="C26" s="3"/>
      <c r="D26" s="9"/>
    </row>
    <row r="27" spans="1:10" x14ac:dyDescent="0.25">
      <c r="B27" s="9"/>
      <c r="C27" s="3"/>
      <c r="D27" s="9"/>
    </row>
    <row r="28" spans="1:10" x14ac:dyDescent="0.25">
      <c r="A28" s="3" t="s">
        <v>153</v>
      </c>
      <c r="B28" s="67" t="s">
        <v>101</v>
      </c>
      <c r="C28" s="8"/>
      <c r="D28" s="67" t="s">
        <v>101</v>
      </c>
    </row>
    <row r="29" spans="1:10" x14ac:dyDescent="0.25">
      <c r="A29" s="3" t="s">
        <v>154</v>
      </c>
      <c r="B29" s="67" t="s">
        <v>101</v>
      </c>
      <c r="C29" s="3"/>
      <c r="D29" s="67" t="s">
        <v>101</v>
      </c>
    </row>
    <row r="30" spans="1:10" x14ac:dyDescent="0.25">
      <c r="A30" s="3"/>
      <c r="B30" s="17"/>
      <c r="C30" s="8"/>
      <c r="D30" s="9"/>
    </row>
    <row r="31" spans="1:10" x14ac:dyDescent="0.25">
      <c r="A31" s="3" t="s">
        <v>155</v>
      </c>
      <c r="B31" s="72">
        <f>SUM(B28:B29)</f>
        <v>0</v>
      </c>
      <c r="D31" s="72">
        <f>SUM(D28:D29)</f>
        <v>0</v>
      </c>
    </row>
    <row r="32" spans="1:10" ht="12.75" x14ac:dyDescent="0.2">
      <c r="B32"/>
      <c r="C32"/>
      <c r="D32"/>
    </row>
    <row r="33" spans="1:6" ht="3" customHeight="1" x14ac:dyDescent="0.25">
      <c r="B33" s="9"/>
      <c r="D33" s="9"/>
    </row>
    <row r="34" spans="1:6" x14ac:dyDescent="0.25">
      <c r="A34" s="2" t="s">
        <v>156</v>
      </c>
      <c r="B34" s="9"/>
      <c r="D34" s="9"/>
    </row>
    <row r="35" spans="1:6" ht="7.5" customHeight="1" x14ac:dyDescent="0.25">
      <c r="B35" s="9"/>
      <c r="D35" s="9"/>
    </row>
    <row r="36" spans="1:6" x14ac:dyDescent="0.25">
      <c r="A36" s="3" t="s">
        <v>157</v>
      </c>
      <c r="B36" s="54">
        <v>0</v>
      </c>
      <c r="D36" s="67" t="s">
        <v>101</v>
      </c>
    </row>
    <row r="37" spans="1:6" x14ac:dyDescent="0.25">
      <c r="A37" s="3" t="s">
        <v>158</v>
      </c>
      <c r="B37" s="54">
        <v>0</v>
      </c>
      <c r="D37" s="67" t="s">
        <v>101</v>
      </c>
    </row>
    <row r="38" spans="1:6" x14ac:dyDescent="0.25">
      <c r="A38" s="3" t="s">
        <v>159</v>
      </c>
      <c r="B38" s="54" t="s">
        <v>101</v>
      </c>
      <c r="C38"/>
      <c r="D38" s="67" t="s">
        <v>101</v>
      </c>
    </row>
    <row r="39" spans="1:6" x14ac:dyDescent="0.25">
      <c r="A39" s="3"/>
    </row>
    <row r="40" spans="1:6" x14ac:dyDescent="0.25">
      <c r="A40" s="3" t="s">
        <v>160</v>
      </c>
      <c r="B40" s="19">
        <f>SUM(B36:B38)</f>
        <v>0</v>
      </c>
      <c r="D40" s="19">
        <f>SUM(D36:D38)</f>
        <v>0</v>
      </c>
      <c r="F40" s="69"/>
    </row>
    <row r="41" spans="1:6" x14ac:dyDescent="0.25">
      <c r="B41" s="9"/>
      <c r="D41" s="9"/>
    </row>
    <row r="42" spans="1:6" ht="6" customHeight="1" x14ac:dyDescent="0.25">
      <c r="B42" s="9"/>
      <c r="D42" s="9"/>
    </row>
    <row r="43" spans="1:6" ht="16.5" thickBot="1" x14ac:dyDescent="0.3">
      <c r="A43" s="2" t="s">
        <v>161</v>
      </c>
      <c r="B43" s="6">
        <f>B23+B31+B40</f>
        <v>16543</v>
      </c>
      <c r="D43" s="6">
        <f>+D40+D23+D31</f>
        <v>22351</v>
      </c>
    </row>
    <row r="44" spans="1:6" ht="16.5" thickTop="1" x14ac:dyDescent="0.25">
      <c r="D44" s="1"/>
    </row>
    <row r="45" spans="1:6" ht="9" customHeight="1" x14ac:dyDescent="0.25"/>
    <row r="46" spans="1:6" x14ac:dyDescent="0.25">
      <c r="A46" s="3" t="s">
        <v>162</v>
      </c>
      <c r="B46" s="73">
        <f>balans!I20</f>
        <v>344798</v>
      </c>
      <c r="D46" s="73">
        <v>322447</v>
      </c>
    </row>
    <row r="47" spans="1:6" x14ac:dyDescent="0.25">
      <c r="A47" s="3" t="s">
        <v>163</v>
      </c>
      <c r="B47" s="73">
        <f>balans!G20</f>
        <v>361341</v>
      </c>
      <c r="D47" s="73">
        <v>344798</v>
      </c>
    </row>
    <row r="48" spans="1:6" ht="16.5" thickBot="1" x14ac:dyDescent="0.3">
      <c r="A48" s="3"/>
      <c r="B48" s="77">
        <f>B47-B46</f>
        <v>16543</v>
      </c>
      <c r="D48" s="77">
        <f>D47-D46</f>
        <v>22351</v>
      </c>
    </row>
    <row r="49" spans="1:7" ht="16.5" thickTop="1" x14ac:dyDescent="0.25">
      <c r="A49" s="3"/>
      <c r="B49" s="3"/>
    </row>
    <row r="58" spans="1:7" x14ac:dyDescent="0.25">
      <c r="G58" s="83"/>
    </row>
    <row r="59" spans="1:7" x14ac:dyDescent="0.25">
      <c r="G59" s="83"/>
    </row>
  </sheetData>
  <mergeCells count="1">
    <mergeCell ref="G58:G59"/>
  </mergeCells>
  <pageMargins left="0.78740157480314965" right="0" top="0.98425196850393704" bottom="0.98425196850393704" header="0.51181102362204722" footer="0.51181102362204722"/>
  <pageSetup paperSize="9" firstPageNumber="3" orientation="portrait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A11"/>
  <sheetViews>
    <sheetView workbookViewId="0">
      <selection activeCell="H34" sqref="H34"/>
    </sheetView>
  </sheetViews>
  <sheetFormatPr defaultColWidth="11.7109375" defaultRowHeight="15.75" x14ac:dyDescent="0.25"/>
  <cols>
    <col min="1" max="5" width="11.7109375" style="1" customWidth="1"/>
    <col min="6" max="6" width="16.7109375" style="1" customWidth="1"/>
    <col min="7" max="16384" width="11.7109375" style="1"/>
  </cols>
  <sheetData>
    <row r="1" spans="1:1" x14ac:dyDescent="0.25">
      <c r="A1" s="2" t="str">
        <f>balans!A1</f>
        <v>STICHTING REKREATIEVE AKTIVITEITEN DE WILBERT</v>
      </c>
    </row>
    <row r="2" spans="1:1" x14ac:dyDescent="0.25">
      <c r="A2" s="2" t="str">
        <f>balans!A2</f>
        <v>TE KATWIJK</v>
      </c>
    </row>
    <row r="4" spans="1:1" x14ac:dyDescent="0.25">
      <c r="A4" s="2" t="s">
        <v>164</v>
      </c>
    </row>
    <row r="5" spans="1:1" x14ac:dyDescent="0.25">
      <c r="A5" s="2"/>
    </row>
    <row r="7" spans="1:1" x14ac:dyDescent="0.25">
      <c r="A7" s="2" t="s">
        <v>165</v>
      </c>
    </row>
    <row r="10" spans="1:1" x14ac:dyDescent="0.25">
      <c r="A10" s="2" t="s">
        <v>34</v>
      </c>
    </row>
    <row r="11" spans="1:1" ht="8.25" customHeight="1" x14ac:dyDescent="0.25"/>
  </sheetData>
  <phoneticPr fontId="10" type="noConversion"/>
  <pageMargins left="0.78740157480314965" right="0" top="0.98425196850393704" bottom="0.98425196850393704" header="0.51181102362204722" footer="0.51181102362204722"/>
  <pageSetup paperSize="9" firstPageNumber="3" orientation="portrait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6</vt:i4>
      </vt:variant>
    </vt:vector>
  </HeadingPairs>
  <TitlesOfParts>
    <vt:vector size="19" baseType="lpstr">
      <vt:lpstr>VOORBLAD</vt:lpstr>
      <vt:lpstr>inhoud</vt:lpstr>
      <vt:lpstr>Bestuursverslag</vt:lpstr>
      <vt:lpstr>gegevens</vt:lpstr>
      <vt:lpstr>vaststelling</vt:lpstr>
      <vt:lpstr>balans</vt:lpstr>
      <vt:lpstr>rekening</vt:lpstr>
      <vt:lpstr>kasstroomoverzicht</vt:lpstr>
      <vt:lpstr>grondslagen</vt:lpstr>
      <vt:lpstr>toelbal</vt:lpstr>
      <vt:lpstr>verklaring fin.cie</vt:lpstr>
      <vt:lpstr>bijlage 1</vt:lpstr>
      <vt:lpstr>toelrek</vt:lpstr>
      <vt:lpstr>balans!Afdrukbereik</vt:lpstr>
      <vt:lpstr>Bestuursverslag!Afdrukbereik</vt:lpstr>
      <vt:lpstr>grondslagen!Afdrukbereik</vt:lpstr>
      <vt:lpstr>kasstroomoverzicht!Afdrukbereik</vt:lpstr>
      <vt:lpstr>toelbal!Afdrukbereik</vt:lpstr>
      <vt:lpstr>toelrek!Afdrukbereik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Hanny en Marlous</dc:creator>
  <cp:lastModifiedBy>Dell</cp:lastModifiedBy>
  <cp:lastPrinted>2018-05-16T08:12:27Z</cp:lastPrinted>
  <dcterms:created xsi:type="dcterms:W3CDTF">1998-10-01T21:00:58Z</dcterms:created>
  <dcterms:modified xsi:type="dcterms:W3CDTF">2018-05-22T20:43:32Z</dcterms:modified>
</cp:coreProperties>
</file>